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docx" ContentType="application/vnd.openxmlformats-officedocument.wordprocessingml.document"/>
  <Default Extension="pptx" ContentType="application/vnd.openxmlformats-officedocument.presentationml.presentation"/>
  <Default Extension="vml" ContentType="application/vnd.openxmlformats-officedocument.vmlDrawing"/>
  <Default Extension="doc" ContentType="application/msword"/>
  <Default Extension="xlsx" ContentType="application/vnd.openxmlformats-officedocument.spreadsheetml.sheet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3.xml" ContentType="application/vnd.openxmlformats-officedocument.drawing+xml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4.xml" ContentType="application/vnd.openxmlformats-officedocument.drawing+xml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drawings/drawing5.xml" ContentType="application/vnd.openxmlformats-officedocument.drawing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drawings/drawing6.xml" ContentType="application/vnd.openxmlformats-officedocument.drawing+xml"/>
  <Override PartName="/xl/embeddings/oleObject27.bin" ContentType="application/vnd.openxmlformats-officedocument.oleObject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drawings/drawing7.xml" ContentType="application/vnd.openxmlformats-officedocument.drawing+xml"/>
  <Override PartName="/xl/embeddings/oleObject28.bin" ContentType="application/vnd.openxmlformats-officedocument.oleObject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drawings/drawing8.xml" ContentType="application/vnd.openxmlformats-officedocument.drawing+xml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charts/chart13.xml" ContentType="application/vnd.openxmlformats-officedocument.drawingml.chart+xml"/>
  <Override PartName="/xl/charts/chart14.xml" ContentType="application/vnd.openxmlformats-officedocument.drawingml.chart+xml"/>
  <Override PartName="/xl/drawings/drawing9.xml" ContentType="application/vnd.openxmlformats-officedocument.drawingml.chartshapes+xml"/>
  <Override PartName="/xl/drawings/drawing10.xml" ContentType="application/vnd.openxmlformats-officedocument.drawing+xml"/>
  <Override PartName="/xl/charts/chart15.xml" ContentType="application/vnd.openxmlformats-officedocument.drawingml.chart+xml"/>
  <Override PartName="/xl/charts/chart16.xml" ContentType="application/vnd.openxmlformats-officedocument.drawingml.chart+xml"/>
  <Override PartName="/xl/charts/chart17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0" yWindow="0" windowWidth="20490" windowHeight="7755" firstSheet="4" activeTab="8"/>
  </bookViews>
  <sheets>
    <sheet name="MENU" sheetId="10" r:id="rId1"/>
    <sheet name="GESTION ADMIN" sheetId="1" r:id="rId2"/>
    <sheet name="GESTION COMERCIAL" sheetId="2" r:id="rId3"/>
    <sheet name="GESTION PRODUCCION " sheetId="4" r:id="rId4"/>
    <sheet name="GESTION FINANCIERA " sheetId="5" r:id="rId5"/>
    <sheet name="GESTION HUMANA " sheetId="6" r:id="rId6"/>
    <sheet name="GESTION CALIDAD" sheetId="8" r:id="rId7"/>
    <sheet name="GESTION DE SEGURIDAD" sheetId="7" r:id="rId8"/>
    <sheet name="RESUMEN" sheetId="9" r:id="rId9"/>
    <sheet name="Hoja3" sheetId="3" state="hidden" r:id="rId10"/>
  </sheets>
  <definedNames>
    <definedName name="CALIFICACION" comment="SE REFIERE A UNA EVALUACION NUMERICA DE 1= CRITICA 2= TOLERABLE 3= OPTIMO ">'GESTION CALIDAD'!$I$4</definedName>
    <definedName name="PONDERACION">'GESTION CALIDAD'!$I$4</definedName>
  </definedNames>
  <calcPr calcId="144525"/>
  <fileRecoveryPr repairLoad="1"/>
</workbook>
</file>

<file path=xl/calcChain.xml><?xml version="1.0" encoding="utf-8"?>
<calcChain xmlns="http://schemas.openxmlformats.org/spreadsheetml/2006/main">
  <c r="J6" i="8" l="1"/>
  <c r="J7" i="8"/>
  <c r="J8" i="8"/>
  <c r="J9" i="8"/>
  <c r="J10" i="8"/>
  <c r="J11" i="8"/>
  <c r="J12" i="8"/>
  <c r="J13" i="8"/>
  <c r="J14" i="8"/>
  <c r="G6" i="8"/>
  <c r="G7" i="8"/>
  <c r="G8" i="8"/>
  <c r="G9" i="8"/>
  <c r="G10" i="8"/>
  <c r="G11" i="8"/>
  <c r="G12" i="8"/>
  <c r="G13" i="8"/>
  <c r="G14" i="8"/>
  <c r="J5" i="8"/>
  <c r="G5" i="8"/>
  <c r="G5" i="6"/>
  <c r="U12" i="1"/>
  <c r="J16" i="7" l="1"/>
  <c r="J15" i="7"/>
  <c r="J12" i="7"/>
  <c r="J11" i="7"/>
  <c r="J10" i="7"/>
  <c r="J7" i="7"/>
  <c r="J5" i="2" l="1"/>
  <c r="J9" i="4"/>
  <c r="J14" i="4" l="1"/>
  <c r="J13" i="4"/>
  <c r="J12" i="4"/>
  <c r="J11" i="4"/>
  <c r="J10" i="4"/>
  <c r="J8" i="4"/>
  <c r="J7" i="4"/>
  <c r="J6" i="4"/>
  <c r="J5" i="4"/>
  <c r="J13" i="5" l="1"/>
  <c r="J14" i="5"/>
  <c r="J12" i="5"/>
  <c r="J11" i="5"/>
  <c r="J8" i="5"/>
  <c r="J9" i="5" s="1"/>
  <c r="J7" i="5"/>
  <c r="J6" i="5"/>
  <c r="J5" i="5"/>
  <c r="J6" i="1"/>
  <c r="J10" i="5"/>
  <c r="J10" i="2" l="1"/>
  <c r="J8" i="2"/>
  <c r="J14" i="2" l="1"/>
  <c r="J13" i="2"/>
  <c r="J12" i="2"/>
  <c r="J9" i="2"/>
  <c r="J11" i="2"/>
  <c r="J5" i="1"/>
  <c r="J11" i="1"/>
  <c r="J13" i="1"/>
  <c r="J7" i="1"/>
  <c r="J8" i="6" l="1"/>
  <c r="G6" i="4"/>
  <c r="J14" i="6"/>
  <c r="J13" i="6"/>
  <c r="J12" i="6"/>
  <c r="J11" i="6"/>
  <c r="J10" i="6"/>
  <c r="J9" i="6"/>
  <c r="J7" i="6"/>
  <c r="J6" i="6"/>
  <c r="J5" i="6"/>
  <c r="J14" i="7" l="1"/>
  <c r="J13" i="7"/>
  <c r="J9" i="7"/>
  <c r="J8" i="7"/>
  <c r="J14" i="1" l="1"/>
  <c r="J12" i="1"/>
  <c r="J10" i="1"/>
  <c r="J9" i="1"/>
  <c r="J8" i="1"/>
  <c r="A6" i="9"/>
  <c r="A5" i="9"/>
  <c r="P14" i="5" l="1"/>
  <c r="C5" i="9" s="1"/>
  <c r="O14" i="5"/>
  <c r="B5" i="9" s="1"/>
  <c r="P14" i="6"/>
  <c r="C6" i="9" s="1"/>
  <c r="O14" i="6"/>
  <c r="B6" i="9" s="1"/>
  <c r="G14" i="4" l="1"/>
  <c r="G13" i="4"/>
  <c r="G12" i="4"/>
  <c r="G11" i="4"/>
  <c r="G10" i="4"/>
  <c r="G9" i="4"/>
  <c r="G8" i="4"/>
  <c r="G7" i="4"/>
  <c r="G5" i="4"/>
  <c r="O14" i="2" l="1"/>
  <c r="P14" i="8"/>
  <c r="O14" i="8"/>
  <c r="U16" i="7" l="1"/>
  <c r="U15" i="7"/>
  <c r="U14" i="7"/>
  <c r="U14" i="6"/>
  <c r="U13" i="6"/>
  <c r="U12" i="6"/>
  <c r="U14" i="5"/>
  <c r="U13" i="5"/>
  <c r="U12" i="5"/>
  <c r="U14" i="2"/>
  <c r="U13" i="2"/>
  <c r="U12" i="2"/>
  <c r="U14" i="4" l="1"/>
  <c r="U13" i="4"/>
  <c r="U12" i="4"/>
  <c r="U14" i="1"/>
  <c r="U13" i="1"/>
  <c r="U14" i="8"/>
  <c r="U13" i="8"/>
  <c r="U12" i="8"/>
  <c r="A8" i="9" l="1"/>
  <c r="A7" i="9"/>
  <c r="A2" i="9"/>
  <c r="A3" i="9"/>
  <c r="A4" i="9"/>
  <c r="G16" i="7" l="1"/>
  <c r="G15" i="7"/>
  <c r="G14" i="7"/>
  <c r="G13" i="7"/>
  <c r="G12" i="7"/>
  <c r="G11" i="7"/>
  <c r="G10" i="7"/>
  <c r="G9" i="7"/>
  <c r="G8" i="7"/>
  <c r="G7" i="7"/>
  <c r="C7" i="9"/>
  <c r="B7" i="9"/>
  <c r="G14" i="6"/>
  <c r="G13" i="6"/>
  <c r="G12" i="6"/>
  <c r="G11" i="6"/>
  <c r="G10" i="6"/>
  <c r="G9" i="6"/>
  <c r="G8" i="6"/>
  <c r="G7" i="6"/>
  <c r="G6" i="6"/>
  <c r="G14" i="5"/>
  <c r="G13" i="5"/>
  <c r="G12" i="5"/>
  <c r="G11" i="5"/>
  <c r="G10" i="5"/>
  <c r="G9" i="5"/>
  <c r="G8" i="5"/>
  <c r="G7" i="5"/>
  <c r="G6" i="5"/>
  <c r="G5" i="5"/>
  <c r="P14" i="4"/>
  <c r="C4" i="9" s="1"/>
  <c r="O14" i="4"/>
  <c r="B4" i="9" s="1"/>
  <c r="P16" i="7" l="1"/>
  <c r="C8" i="9" s="1"/>
  <c r="O16" i="7"/>
  <c r="B8" i="9" s="1"/>
  <c r="P14" i="2"/>
  <c r="C3" i="9" s="1"/>
  <c r="B3" i="9"/>
  <c r="G6" i="2"/>
  <c r="G7" i="2"/>
  <c r="G8" i="2"/>
  <c r="G9" i="2"/>
  <c r="G10" i="2"/>
  <c r="G11" i="2"/>
  <c r="G12" i="2"/>
  <c r="G13" i="2"/>
  <c r="G14" i="2"/>
  <c r="G5" i="2"/>
  <c r="G5" i="1"/>
  <c r="P14" i="1"/>
  <c r="C2" i="9" s="1"/>
  <c r="O14" i="1"/>
  <c r="B2" i="9" s="1"/>
  <c r="G6" i="1"/>
  <c r="G7" i="1"/>
  <c r="G8" i="1"/>
  <c r="G9" i="1"/>
  <c r="G10" i="1"/>
  <c r="G11" i="1"/>
  <c r="G12" i="1"/>
  <c r="G13" i="1"/>
  <c r="G14" i="1"/>
  <c r="B9" i="9" l="1"/>
  <c r="M19" i="9" s="1"/>
  <c r="C9" i="9"/>
  <c r="M20" i="9" s="1"/>
</calcChain>
</file>

<file path=xl/sharedStrings.xml><?xml version="1.0" encoding="utf-8"?>
<sst xmlns="http://schemas.openxmlformats.org/spreadsheetml/2006/main" count="539" uniqueCount="248">
  <si>
    <t xml:space="preserve">GESTION ADMINISTRATIVA </t>
  </si>
  <si>
    <t>¿La empresa cuenta con un plan estrátegico ( misión, visión, objetivos, metas)?</t>
  </si>
  <si>
    <t>¿La empresa ha establecido los valores corporativos?</t>
  </si>
  <si>
    <t>¿La empresa ha definido estrategias para el cumplimiento de sus objetivos?</t>
  </si>
  <si>
    <t xml:space="preserve">¿La empresa cuenta con una estructura organizacional definida (organigrama)? </t>
  </si>
  <si>
    <t>¿La empresa cuenta con un manual de funciones y responsabilidades?</t>
  </si>
  <si>
    <t>¿La empresa posee un reglamento interno de trabajo?</t>
  </si>
  <si>
    <t>¿En la empresa hay una evaluación de competencias y hábilidades periodicamente?</t>
  </si>
  <si>
    <t>¿En la empresa se reconocen las etapas del ciclo administrativo (planear, organizar, dirigir y controlar)?</t>
  </si>
  <si>
    <t>¿Han establecidos canales de comunicación internas en la empresa (reuniones mensuales, comité con líderes de las áreas)?</t>
  </si>
  <si>
    <t>¿La información de la empresa está debidamente archivada (folios, medios magnéticos, nube)?</t>
  </si>
  <si>
    <t>¿La empresa tiene identificado: segmento/ nicho de mercado/ clientes?</t>
  </si>
  <si>
    <t>¿La empresa cuenta con estratégias de mercadeo? (acciones promocionales, mezcla de: producto, precio, promoción, comunicación, distribución, servicio)?</t>
  </si>
  <si>
    <t xml:space="preserve"> ¿La empresa sabe cuál es su competencia directa? (que productos venden, canales, precios de venta, etc)</t>
  </si>
  <si>
    <t>La empresa aplica técnica de gestión comercial para el cumplimiento de objetivos de ventas?</t>
  </si>
  <si>
    <t>¿La empresa cuenta con un presupuesto anual para desarrollar las estrategias de mercadeo?</t>
  </si>
  <si>
    <t>¿La empresa conoce cuáles son sus elementos diferenciadores frente a sus competidores?</t>
  </si>
  <si>
    <t>¿Dispone de medios informativos para dar a conocer sus productos y/o servicios (portafolio, brochure, página WEB, Blog, Código QR, etc)?</t>
  </si>
  <si>
    <t>¿La empresa cuenta con una promesa de servicio para con sus clientes? (calidad, post venta, garantías, medición de satisfacción)?</t>
  </si>
  <si>
    <t>¿La empresa cuenta con un buzón de sugerencias, quejas y reclamos?</t>
  </si>
  <si>
    <t>¿La empresa cuenta con marca, la tiene registrada?</t>
  </si>
  <si>
    <t>¿La empresa cuenta con  un plan  de producción? (Objetivos, metas, estrategias para los bienes o servicios que produce)?</t>
  </si>
  <si>
    <t>¿La empresa conoce cuál es su capacidad de producción real y efectiva?</t>
  </si>
  <si>
    <t>¿La empresa conoce cuales son las fallas o dificultades  durante su proceso productivo, (operaciones que limitan su capacidad productiva)?</t>
  </si>
  <si>
    <t>¿La empresa cuenta con métodos de producción que estén en la capacidad de entregar los productos a sus clientes en el tiempo requerido?</t>
  </si>
  <si>
    <t xml:space="preserve">¿La empresa tiene información constante sobre la cantidad de inventario que posee y sabe cuál es el valor de sus stocks (unidades de inventario para la venta)? </t>
  </si>
  <si>
    <t>¿La empresa cuenta con  una distribución de planta, equipos, mobiliario, distribución de áreas de trabajo, conforme a la reglamentación existente para el sector?</t>
  </si>
  <si>
    <t>¿En la empresa existe un programa de mantenimiento definido para instalaciones, vehiculos, maquinaria y equipos?</t>
  </si>
  <si>
    <t>¿La empresa selecciona y evalúa los proveedores tomando en cuenta criterios de calidad, producción, oportunidad y precio de la materia prima?</t>
  </si>
  <si>
    <t>¿La empresa cuenta con programas de gestión ambiental?</t>
  </si>
  <si>
    <t>#</t>
  </si>
  <si>
    <t>¿La empresa cuenta con libros de contabilidad y/o libro fiscal de operaciones? (libro diario)</t>
  </si>
  <si>
    <t>¿La empresa tiene en cuenta ingresos, gastos, costos e inversiones?</t>
  </si>
  <si>
    <t>¿La empresa tiene en cuenta flujo de caja, ventas proyectadas, costo de oportunidad?</t>
  </si>
  <si>
    <t>¿La empresa cuenta con estados financieros (Estados de Resultado, Balance General)</t>
  </si>
  <si>
    <t>¿La empresa cuenta con indicadores financieros (utilidad, rentabilidad, liquidez)?</t>
  </si>
  <si>
    <t>La empresa analiza periódicamente sus estados financieros e indicadores?</t>
  </si>
  <si>
    <t>¿Cada uno de sus activos fijos, maquinaria, equipos, herramientas, mobiliario, equipo de oficina; están debidamente registrados en documento escrito? (inventarios)</t>
  </si>
  <si>
    <t>¿La empresa hace periódicamente cálculos de su punto de equilibrio y margen operacional? (UTILIDAD OPERACIONAL/INGRESOS OPERACIONALES*100)</t>
  </si>
  <si>
    <t>¿La empresa cuenta con una estructura humana necesaria  para administrar los asuntos financieros? (contador, revisor fiscal, auxiliar de contabilidad, etc)</t>
  </si>
  <si>
    <t>¿La empresa posee una estructura de crédito estructurada y se revisa periódicamente para efectos de cobranzas y recuperación de cartera?</t>
  </si>
  <si>
    <t>¿La empresa tiene un plan de gestión del talento humano? (administración del talento humano  y modelos metodológicos de instrumentación de las competencias laborales)</t>
  </si>
  <si>
    <t>¿La empresa cuenta con protocolo de contratación para sus nuevos colaboradores?</t>
  </si>
  <si>
    <t>¿La empresa recurre a entidades (bolsa de empleo, entidades de formación), para la contratación del personal?</t>
  </si>
  <si>
    <t>¿La empresa cuenta con un programa de formación y capacitación para los colaboradores? (inducción, entrenamiento y actualización)</t>
  </si>
  <si>
    <t>¿La empresa proporciona al equipo y/o área comercial la motivación para favorecer el cumplimiento de los objetivos del plan de ventas, valores e identidad corporativa?</t>
  </si>
  <si>
    <t>¿La empresa cuenta con un plan de ascenso para sus colaboradores?</t>
  </si>
  <si>
    <t>¿La empresa hace uso óptimo de los recursos (humanos, técnicos, tecnólogicos, infraestructura) necesarios para favorecer el desarrollo óptimo de la gestión Comercial?</t>
  </si>
  <si>
    <t>¿La empresa aplica métodos de evaluación y control en el desarrollo y ejecución de planes de venta y desempeño de los miembros del equipo comercial?</t>
  </si>
  <si>
    <t>¿La empresa cuenta con un plan de incentivos para con sus colaboradores (que fomente la integración y recreación)?</t>
  </si>
  <si>
    <t>La empresa cuenta con un Sistema de Gestión de Seguridad y Salud en el Trabajo (SG-SST), documentado vigente para el año, adoptado de acuerdo al tamaño y características de la empresa.</t>
  </si>
  <si>
    <t>¿La empresa cuenta con los recursos económicos y humanos para la prevención y control de los riesgos detectados en la organización?</t>
  </si>
  <si>
    <t xml:space="preserve">¿En la organización hay personal capacitado para brindar primeros auxilios, guiar y direccionar al personal en caso de emergencia? </t>
  </si>
  <si>
    <t xml:space="preserve">¿Todos los empleados de la empresa están afiliados a un sistema de seguridad social según el cargo y las actividades que realiza? </t>
  </si>
  <si>
    <t>¿Hay brigadas de prevención, preparación y respuesta ante emergencias organizadas según las necesidades y tamaño de la empresa (primeros auxilios, contra incendios, evacuación, etc.)?</t>
  </si>
  <si>
    <t>La empresa cuenta con un Reglamento de Higiene y Seguridad Industrial, el cual se encuentra publicado y divulgado a todos los trabajadores de la organización?</t>
  </si>
  <si>
    <t>¿La empresa cuenta con métodos para identificar, evaluar y clasificar el grado de riesgo al que esta sujeto cada trabajador, en su área de trabajo?</t>
  </si>
  <si>
    <t>¿La empresa cuenta con la señalización respectiva y salidas de evacuación pertinentes en caso de emergencia?</t>
  </si>
  <si>
    <t>¿La infraestructura y el entorno de la organización son las adecuadas para el desarrollo de las actividades laborales de cada trabajador?</t>
  </si>
  <si>
    <t>La empresa cuenta con algún sistema que verifique la calidad?</t>
  </si>
  <si>
    <t>¿La empresa implementa alguna norma de calidad ( NTC 6001-ISO 9001)?</t>
  </si>
  <si>
    <t>¿La empresa involucra al capital humano en la gestión de la calidad?</t>
  </si>
  <si>
    <t>¿La empresa cuenta con una politica de calidad definida general o según las área de la empresa?</t>
  </si>
  <si>
    <t>¿La empresa trabaja bajo el ciclo P-H-V-A ? (planear, hacer, verificar, actuar)</t>
  </si>
  <si>
    <t>¿La empresa identifica actividades laborales por procesos productivos ? (dirección, misionales, apoyo)</t>
  </si>
  <si>
    <t>¿La empresa identifica los documentos que soportan los procesos productivos ?(procedimientos, registros, formatos, fichas técnicas, instructivos, etc)</t>
  </si>
  <si>
    <t>¿La empresa ejecuta acciones correctivas en los problemas de gestión de la calidad?</t>
  </si>
  <si>
    <t>X</t>
  </si>
  <si>
    <t>PUNTO</t>
  </si>
  <si>
    <t xml:space="preserve">Plan estrategico </t>
  </si>
  <si>
    <t xml:space="preserve">TOTAL </t>
  </si>
  <si>
    <t xml:space="preserve">Valores corporativos </t>
  </si>
  <si>
    <t xml:space="preserve">Cumplimiento de Valores </t>
  </si>
  <si>
    <t xml:space="preserve">Organigrama </t>
  </si>
  <si>
    <t xml:space="preserve">Manual de funciones </t>
  </si>
  <si>
    <t xml:space="preserve">Reglamento de trabajo </t>
  </si>
  <si>
    <t xml:space="preserve">Evaluacion de competencias y habilidades </t>
  </si>
  <si>
    <t xml:space="preserve">Reconocimiento de las etapas del ciclo administrativo </t>
  </si>
  <si>
    <t xml:space="preserve">Canales de comunicación </t>
  </si>
  <si>
    <t xml:space="preserve">Archivo de la infomaciòn </t>
  </si>
  <si>
    <t>SI</t>
  </si>
  <si>
    <t>NO</t>
  </si>
  <si>
    <t xml:space="preserve">PREGUNTA </t>
  </si>
  <si>
    <t xml:space="preserve">Identificacion del cliente </t>
  </si>
  <si>
    <t>Estrategias de mercado</t>
  </si>
  <si>
    <t xml:space="preserve">Identifica la competencia directa </t>
  </si>
  <si>
    <t xml:space="preserve">Tecnica de Gestion </t>
  </si>
  <si>
    <t>Presupuesto anual para estrategias de mercadeo</t>
  </si>
  <si>
    <t>Elementos de diferenciacion frente a los competidores</t>
  </si>
  <si>
    <t>Medios informativos para dar a conocer sus productos</t>
  </si>
  <si>
    <t xml:space="preserve">Promesa de Servicio </t>
  </si>
  <si>
    <t>PQR</t>
  </si>
  <si>
    <t>Marca Registrada</t>
  </si>
  <si>
    <t xml:space="preserve">GESTION COMERCIAL </t>
  </si>
  <si>
    <t>ANALISIS</t>
  </si>
  <si>
    <t xml:space="preserve">Plan de produccion </t>
  </si>
  <si>
    <t xml:space="preserve">Capacidad de produccion real y efectiva </t>
  </si>
  <si>
    <t>Operaciones que limitan su cacidad productiva</t>
  </si>
  <si>
    <t xml:space="preserve">Rotacion optima de inventarios </t>
  </si>
  <si>
    <t xml:space="preserve">Metodos de produccion </t>
  </si>
  <si>
    <t>Informacion constante de inventario que posee</t>
  </si>
  <si>
    <t>Distribucion de planta, equipos,mobiliario y demas</t>
  </si>
  <si>
    <t>Mantenimiento de los equipos</t>
  </si>
  <si>
    <t xml:space="preserve">Evaluacion y Selección de los proveedores </t>
  </si>
  <si>
    <t>Programas de Gestion ambiental</t>
  </si>
  <si>
    <t xml:space="preserve">GESTION PRODUCCION  </t>
  </si>
  <si>
    <t xml:space="preserve">Posee libros de contabilidad </t>
  </si>
  <si>
    <t xml:space="preserve">Manejo de ingresos, gastos, costos e inverciones </t>
  </si>
  <si>
    <t xml:space="preserve">Flujo de caja, ventas proyectadas </t>
  </si>
  <si>
    <t xml:space="preserve">Estados Financieros </t>
  </si>
  <si>
    <t>Indicadores financieros</t>
  </si>
  <si>
    <t xml:space="preserve">Analisis de estados financieros </t>
  </si>
  <si>
    <t>Registo de activos e inventario</t>
  </si>
  <si>
    <t>Cálculos de su punto de equilibrio y margen operaciona</t>
  </si>
  <si>
    <t xml:space="preserve">Personal Profesional del Area Financiera </t>
  </si>
  <si>
    <t>Deudores (recuperación de cartera)</t>
  </si>
  <si>
    <t xml:space="preserve">GESTION FINANCIERA  </t>
  </si>
  <si>
    <t>Plan de gestion del talento humano</t>
  </si>
  <si>
    <t xml:space="preserve">Protocolo de contratación </t>
  </si>
  <si>
    <t xml:space="preserve">Recurre a otras entidades para la contratacion </t>
  </si>
  <si>
    <t>Motivación para el Area Comercial</t>
  </si>
  <si>
    <t xml:space="preserve">Capacitación </t>
  </si>
  <si>
    <t>Ascenso</t>
  </si>
  <si>
    <t xml:space="preserve">Uso Optimo de los recursos para el desarrollo de la gestion comercial </t>
  </si>
  <si>
    <t>Evaluación, control, ejecución de los planes de venta</t>
  </si>
  <si>
    <t>Incentivos, recreación  para los empleados</t>
  </si>
  <si>
    <t>Evaluacion de clima organizacional</t>
  </si>
  <si>
    <t xml:space="preserve">GESTION HUMANA  </t>
  </si>
  <si>
    <t>Sistema de Verificación de Calidad</t>
  </si>
  <si>
    <t xml:space="preserve">Politicas de calidad </t>
  </si>
  <si>
    <t>Ciclo PHVA</t>
  </si>
  <si>
    <t>Identificación de actividades por procesos</t>
  </si>
  <si>
    <t>Documentos Soporte</t>
  </si>
  <si>
    <t>¿La empresa hace seguimiento al proceso de producción basado en estandáres de calidad?</t>
  </si>
  <si>
    <t>Seguimiento del proceso de producción bajo estandares de calidad</t>
  </si>
  <si>
    <t xml:space="preserve">Acciones correctivas </t>
  </si>
  <si>
    <t xml:space="preserve">¿La  empresa realiza mejora continua ante los problemas o dificultades que se presentan en la organización? </t>
  </si>
  <si>
    <t xml:space="preserve">Mejora Continua </t>
  </si>
  <si>
    <t xml:space="preserve">Implementacion normatividad </t>
  </si>
  <si>
    <t xml:space="preserve">Involucrar al capital humano en la gestion de la calidad </t>
  </si>
  <si>
    <t xml:space="preserve">GESTION CALIDAD </t>
  </si>
  <si>
    <t xml:space="preserve">Sistema de gestion de seguridad y salud en el trabajo </t>
  </si>
  <si>
    <t xml:space="preserve">Prevencion y control de los riesgos </t>
  </si>
  <si>
    <t xml:space="preserve">Primeros auxilios </t>
  </si>
  <si>
    <t xml:space="preserve">Afiliacion sistema de seguridad social </t>
  </si>
  <si>
    <t xml:space="preserve">Prevencion, preparacion y respuesta ante emergencias </t>
  </si>
  <si>
    <t xml:space="preserve">Reglamento de higiene, seguridad industrial </t>
  </si>
  <si>
    <t xml:space="preserve">Clasificacion de riesgos </t>
  </si>
  <si>
    <t xml:space="preserve">Señalizacion </t>
  </si>
  <si>
    <t>Distribucion del entorno</t>
  </si>
  <si>
    <t>La empresa cuenta con un plan de prevencion preparacion y respuesta ante emergencias que incluye los procesos, los simulagros y los recursos necesarios para manejar los riesgos que se identificaron en el analisis de vulnerabilidad?</t>
  </si>
  <si>
    <t xml:space="preserve">Plan de Emergencias </t>
  </si>
  <si>
    <t xml:space="preserve">GESTION SEGURIDAD </t>
  </si>
  <si>
    <r>
      <rPr>
        <b/>
        <sz val="12"/>
        <color theme="1"/>
        <rFont val="Arial"/>
        <family val="2"/>
      </rPr>
      <t xml:space="preserve">ANALISIS: </t>
    </r>
    <r>
      <rPr>
        <sz val="12"/>
        <color theme="1"/>
        <rFont val="Arial"/>
        <family val="2"/>
      </rPr>
      <t>La empresa en cuanto a la parte comercial tiene buenos resultados, ya que el 90% cuenta e implementa gestiones comerciales; tiene un plan de ventas determinado, tiene personal capacitado. El 10% de la gestion comercial tiene algunos problemas en cuantoal presupuesto anual para la misma.</t>
    </r>
  </si>
  <si>
    <r>
      <rPr>
        <b/>
        <sz val="12"/>
        <color theme="1"/>
        <rFont val="Arial"/>
        <family val="2"/>
      </rPr>
      <t xml:space="preserve">ANALISIS: </t>
    </r>
    <r>
      <rPr>
        <sz val="12"/>
        <color theme="1"/>
        <rFont val="Arial"/>
        <family val="2"/>
      </rPr>
      <t>La empresa en cuanto en el area de produccion  tiene buenos resultados, ya que el 80% cuenta e implementa las gestiones de producción; tiene un plan de produccion determinado, tiene personal capacitado. El 20% de la gestion de produccion tiene algunos problemas en el sector de mantenimiento de equipos y mejorar metodos de producción  para tener calidad en el producto final.</t>
    </r>
  </si>
  <si>
    <r>
      <rPr>
        <b/>
        <sz val="12"/>
        <color theme="1"/>
        <rFont val="Arial"/>
        <family val="2"/>
      </rPr>
      <t xml:space="preserve">ANALISIS: </t>
    </r>
    <r>
      <rPr>
        <sz val="12"/>
        <color theme="1"/>
        <rFont val="Arial"/>
        <family val="2"/>
      </rPr>
      <t>La empresa en el area financiera  tiene excelentes resultados, ya que el 90% cuenta e implementa las gestiones de financieras; tiene al dia sus estados de resultados y realiza flujo de caja, tiene personal capacitado. El 10% de la gestion de financiera debe mejorar en su margen operacional.</t>
    </r>
  </si>
  <si>
    <r>
      <rPr>
        <b/>
        <sz val="12"/>
        <color theme="1"/>
        <rFont val="Arial"/>
        <family val="2"/>
      </rPr>
      <t xml:space="preserve">ANALISIS: </t>
    </r>
    <r>
      <rPr>
        <sz val="12"/>
        <color theme="1"/>
        <rFont val="Arial"/>
        <family val="2"/>
      </rPr>
      <t>La empresa en el area de recursos humanos  tiene buenos resultados, ya que el 70% cuenta e implementa las gestiones humana; posee un protocolo de contratacion, hace capacitaciones correspondientes y demas, tiene personal capacitado. El 30% del area debe mejorar en incentivar, motivar, recrear y crear un clima organizacional saludable para la empresa..</t>
    </r>
  </si>
  <si>
    <r>
      <rPr>
        <b/>
        <sz val="12"/>
        <color theme="1"/>
        <rFont val="Arial"/>
        <family val="2"/>
      </rPr>
      <t xml:space="preserve">ANALISIS: </t>
    </r>
    <r>
      <rPr>
        <sz val="12"/>
        <color theme="1"/>
        <rFont val="Arial"/>
        <family val="2"/>
      </rPr>
      <t>La empresa en el area de seguridad esta totalmente activa, y posee excelentes resultados en el manejo de primeros auxilios, afiliacion a los empleados a seguridad social, aseguramientos de los equipos, planes de emergencia y señalizacion de la empresa.</t>
    </r>
  </si>
  <si>
    <t>ALTO</t>
  </si>
  <si>
    <t>MEDIO</t>
  </si>
  <si>
    <t>BAJO</t>
  </si>
  <si>
    <t xml:space="preserve">ESCALA VALORATIVA </t>
  </si>
  <si>
    <t xml:space="preserve">CALIFICACION </t>
  </si>
  <si>
    <t>1= CRITICO</t>
  </si>
  <si>
    <t>2= TOLERABLE</t>
  </si>
  <si>
    <t>3=OPTIMO</t>
  </si>
  <si>
    <t xml:space="preserve">PLAN DE ACCION </t>
  </si>
  <si>
    <r>
      <rPr>
        <b/>
        <sz val="10"/>
        <color theme="1"/>
        <rFont val="Arial"/>
        <family val="2"/>
      </rPr>
      <t xml:space="preserve">ANALISIS: </t>
    </r>
    <r>
      <rPr>
        <sz val="10"/>
        <color theme="1"/>
        <rFont val="Arial"/>
        <family val="2"/>
      </rPr>
      <t>La empresa en el area de calidad cuenta con el cumplimiento de sus politicas de calidad con un porcentaje del 60% . El 40% del area debe mejorar, crear acciones correctivas que sean eficacez.</t>
    </r>
  </si>
  <si>
    <t xml:space="preserve">CANTIDAD </t>
  </si>
  <si>
    <t>GRAFICO SI</t>
  </si>
  <si>
    <t>GRAFICO CALIFICACION</t>
  </si>
  <si>
    <t>EVALUADO POR:</t>
  </si>
  <si>
    <t>MARIO ANDRÉS VARGAS BERNAL</t>
  </si>
  <si>
    <t>MARIA XIMENA MUÑOZ ARIAS</t>
  </si>
  <si>
    <t>ELABORADO POR:</t>
  </si>
  <si>
    <t>GESTION DE PRODUCCIÓN</t>
  </si>
  <si>
    <t>MONPLIAR S.A.S.</t>
  </si>
  <si>
    <t xml:space="preserve"> Lograr el empoderamiento  por parte de los colaboradores de la empresa y mejorar su desempeño a través del logro de una visión dirección y liderazgo.  </t>
  </si>
  <si>
    <t>Darlos a conocer al personal. Mostrando su importancia como parte de la estrategia y sirviendo de guia para regir acciones de la Empresa.</t>
  </si>
  <si>
    <t>Permitir la ejecución y logro  de objetivos planteados con la participación de todos los niveles de la Organización.</t>
  </si>
  <si>
    <t>Para desempeñar un papel informativo que permita a los integrantes de la organización o personas vinculadas a ella, conocer a nivel global sus características generales.</t>
  </si>
  <si>
    <t>Para que sirva como guia al personal, marcando sus responsabilidades,  minimizando conflicitos, dividiendo el trabajo y fomentando el orden.</t>
  </si>
  <si>
    <t>Funciona como herramienta reguladora para tratar y solucionar conflictos siendo guia y herramienta para mantener el orden en la empresa.</t>
  </si>
  <si>
    <t>Aumentar la productividad, fomentar la comunicación, dar seguimiento al avance del cuplimiento de metas, valorar las potenialidades de cada empleado, brindar retroalimentacón, todo elllo para alcanzar la mejora continua.</t>
  </si>
  <si>
    <t>Emplear este ciclo para reducir costos, optimizar recursos e incrementar la productividad.</t>
  </si>
  <si>
    <r>
      <rPr>
        <b/>
        <sz val="10"/>
        <color theme="1"/>
        <rFont val="Arial"/>
        <family val="2"/>
      </rPr>
      <t xml:space="preserve">ANALISIS: </t>
    </r>
    <r>
      <rPr>
        <sz val="10"/>
        <color theme="1"/>
        <rFont val="Arial"/>
        <family val="2"/>
      </rPr>
      <t>La empresa en cuanto a la parte administrativa tiene grandes problemas, ya que el 90% no cuenta  o no implementa gestiones de administracion; principalmente no posee un plan estrategico. El 10% de la gestion administrativa esta bien, pero debe mejorar continuamente, para tener mejores resultados.</t>
    </r>
  </si>
  <si>
    <t>OBJETIVO</t>
  </si>
  <si>
    <t>LINK</t>
  </si>
  <si>
    <t>GESTION DE HUMANA</t>
  </si>
  <si>
    <t>GESTION DE FINANCIERA</t>
  </si>
  <si>
    <t>MEJORAR LA GESTION  DE TALENTO HUMANO EN LA EMPRESA</t>
  </si>
  <si>
    <t>ESTO SE APLICA PARA CUMPLIR CON LOS ESTANDARES DE CONTRATACION REQUERIDOS:COMPETENCIAS , EXPERIENCIA, HABILIDADES ETC.</t>
  </si>
  <si>
    <t xml:space="preserve"> UTILIZAR ESTAS  QUE SON  ENTIDADES ESPECIALIZADAS EN RECURSOS HUMANOS QUE PUEDEN SER MUY UTILES Y ECONOMICAS PARA ESTOS CASOS</t>
  </si>
  <si>
    <t>LA CAPACITACION CONTINUA ES UNA FORMA DE INCEBTIVAR Y MEJORAR LAS COMPETENCIAS DE LOS EMPLEADOS</t>
  </si>
  <si>
    <t xml:space="preserve"> MEJORAR EL FLUJO DE VENTAS CON UN PROGRAMA DE MOTIVACION SALARIAR DADO POR LA CANTIDAD DE VENTAS</t>
  </si>
  <si>
    <t>DEACUERDO AL NIVEL DE ESTUDIO Y TIEMPO CON LA EMPRESA SE PUEDE TENER UN ASCENSO VERTICAL PARA MEJORAR  LA CALIDAD DE VIDA</t>
  </si>
  <si>
    <t>ENTENDER QUE LAS VENTAS Y LOS CLIENTES SON EL MOTOR DE LA EMPRESA, Y NUESTROS EMPLEADOS NUESATRAS PRINCIPALES AYUDAS PARA MEJORAR ESTA GESTION</t>
  </si>
  <si>
    <t>DAR A CONOCER A LOS EMPLEADOS EL PLAN DE VENTAS SERA UN IMPORTANTE LOGRO</t>
  </si>
  <si>
    <t>ES IMPORTANTE TENER A LOS EMPLEADOS MOTIVADOS , Y LA RECREACION ES PARTE IMPORTANTE EN LA VIDA DEL SER HUMANO</t>
  </si>
  <si>
    <t xml:space="preserve"> CREAR UN BUEN CLIMA ORGANIZACIONAL ES IMPRECINDIBLE PARA QUE UNA EMPRESA MARCHE BIEN</t>
  </si>
  <si>
    <t>LLEVAR UNA OPTIMA CONTABILIDAD QUE ESTE CON TODAS LAS DE LA LEY .</t>
  </si>
  <si>
    <t>MANEJAR LAS CUENTAS DE RESULTADO  PARA SABER CUAL ES LA SITUACION REAL DE LOS OBJETIVOS FINANCIEROS</t>
  </si>
  <si>
    <t>TENER UN BUEN ANALISIS DE LOS INDICADORES FINANCIEROS PARA PODER ENTENDER MUCHOS FACTORES QUE AFECTAN A LA EMPRESA FINANCIERAMENTE.</t>
  </si>
  <si>
    <t xml:space="preserve"> SE DEBE ANALIZAR LOS ESTADOS FIANACIEROS CON UNA PERSONA ESPECIALIZADA  PERIODICAMENTE</t>
  </si>
  <si>
    <t>LLEVAR UN CONTROL OPTIMO DE LO INVENTARIOS</t>
  </si>
  <si>
    <t>CALCULAR EL PUNTO DE EQUILIBRIO DE LA EMPRESA PARA SABER CUANDO EMPEZAMOS A RECIBIR GANANCIAS</t>
  </si>
  <si>
    <t>ESCALA VALORATIVA DE LA EMPRESA</t>
  </si>
  <si>
    <t>E. DESFAVORABLE</t>
  </si>
  <si>
    <t xml:space="preserve">E. ACEPTABLE  </t>
  </si>
  <si>
    <t xml:space="preserve">Estado aceptable: admitido pero puede mejorar. Pasable o tolerable </t>
  </si>
  <si>
    <t>Estado desfavorable: es lo contrario a lo que se espera, su estado puede ser critico o negativo</t>
  </si>
  <si>
    <t xml:space="preserve">Alcanzar el mejoramiento por parte de los  miembros de la empresa identificando las necesidades de los clientes logrando así la satisfacción. </t>
  </si>
  <si>
    <t xml:space="preserve">Permitir la realización de  estrategias logrando nuevos objetivos para la empresa con técnicas de gestión para su mejoramiento, con la participación de los diferentes niveles de la organización </t>
  </si>
  <si>
    <t xml:space="preserve"> Es necesario buscar e ir acoplando distintos elementos que permitan articular un argumento que no sólo sea relevante para el mercado, sino distante de la competencia.</t>
  </si>
  <si>
    <t>Lograr un crecimiento estrategico donde los miembros de la organización participen para mejorar el desempeño  de los diferentes  servicios que prestan para sus clientes. Asi  alcanzando sastisfascer sus necesidades y prestar un servicio adecuado y seguro.</t>
  </si>
  <si>
    <t xml:space="preserve">Crear herramientas que sirvan para facilitar el manejo de los presupuesto de la empresa  donde permitan a los  integrantes de la organización conocer rápidamente los presupuestos  que están generando. </t>
  </si>
  <si>
    <t xml:space="preserve">Garantizar que la organización cuenten con un buzon de sugerencias donde los clientes tenga el espacio fijo para comunicarse facilmente y asi brindando el mejor servicio para los clientes todo esto para alancazar la mejora continua </t>
  </si>
  <si>
    <t>lograr que la organización registre la marca  donde permita darle un distintivo a su servicio para que el cliente lo relacione con la calidad que ofrece la empresa.</t>
  </si>
  <si>
    <t>proteger la integridad de los trabajadores e todas las actividades que enla empresa se desarrollan</t>
  </si>
  <si>
    <t xml:space="preserve">en caso de emergencia se cuente con un sistema de seguridad con e fin de apoyar a los empleados </t>
  </si>
  <si>
    <t xml:space="preserve">capacitar a los empleados para que esten en condiciones de actuar en caso de emergencia </t>
  </si>
  <si>
    <t>menejar niveles minimos de suciedad y en todas las actividades realizadas</t>
  </si>
  <si>
    <t xml:space="preserve">optimizar los espacios en todo el proyecto de construccion </t>
  </si>
  <si>
    <t xml:space="preserve"> Lograr el empoderamiento  por parte de los colaboradores como aporte para implementar el sistemas de calidad a la empresa</t>
  </si>
  <si>
    <t xml:space="preserve">conocer la imporancia de implementar las normas de calidad, donde genera un buen beneficio para la compañia  </t>
  </si>
  <si>
    <t>mirar que modelo de gestion se puede implementar para dar a conocer las politicas de calidad en la compañía</t>
  </si>
  <si>
    <t>establecer documentos que faciliten la informacion que genera la herramienta del ciclo PHVA</t>
  </si>
  <si>
    <t>lograr la identificacion de actividades por procesos que genera la empresa para tenr como estractura organizacional las competencia y habilidades que genera la compañía</t>
  </si>
  <si>
    <t>Emplear este ciclo para reducir costos, optimizar recursos e incrementar la produccion.</t>
  </si>
  <si>
    <t>conocer el punto de equilivrio que se encuentra la organzacion en los problemas de gestion de la calidad para realizar acciones correctivas</t>
  </si>
  <si>
    <t xml:space="preserve">lograr que la empresa mejore continuamente sus procesos ante los problemas o dificultades que se presentan en la organizacion </t>
  </si>
  <si>
    <t>Aplicar el plan de produccion de manera sistematizada y organizada</t>
  </si>
  <si>
    <t>conocer la capacidad instalada de la produccion</t>
  </si>
  <si>
    <t>Una mejor experiencia para el cliente y satisfaccion en la produccion</t>
  </si>
  <si>
    <t>Reducir al minimo los inventarios para disminuir costos</t>
  </si>
  <si>
    <t>Estar al día con el manejo y control de inventarios para porder llevar a implementar modelos como el de toyota</t>
  </si>
  <si>
    <t>Leevar un orden y un registro de lo que se tiene en panta</t>
  </si>
  <si>
    <t>Cuidar que la depreciacion sea la unica que le quite valor a los equipos en planta</t>
  </si>
  <si>
    <t xml:space="preserve">  </t>
  </si>
  <si>
    <t>evaluacion de clima organizacional</t>
  </si>
  <si>
    <t xml:space="preserve"> </t>
  </si>
  <si>
    <t>PAOLA ANDREA LANDINEZ HERNANDEZ</t>
  </si>
  <si>
    <t>JEFE DEL AREA</t>
  </si>
  <si>
    <t>JEFE DEL AREA:</t>
  </si>
  <si>
    <t>JEFE DE AREA:</t>
  </si>
  <si>
    <t>PAOLA ANDREA LANDINEZ</t>
  </si>
  <si>
    <t>HERRAMIENTA DE DIAGNOSTICO POR AREAS PARA LA CONSTRUCTORA MONPLIAR S.A.S</t>
  </si>
  <si>
    <t>¿En la empresa existe rotación optima de inventarios de materias primas ?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</si>
</sst>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(* #,##0.00_);_(* \(#,##0.00\);_(* &quot;-&quot;??_);_(@_)"/>
    <numFmt numFmtId="165" formatCode="_(* #,##0_);_(* \(#,##0\);_(* &quot;-&quot;??_);_(@_)"/>
  </numFmts>
  <fonts count="32" x14ac:knownFonts="1">
    <font>
      <sz val="11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sz val="12"/>
      <color theme="1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sz val="11"/>
      <color rgb="FF006100"/>
      <name val="Calibri"/>
      <family val="2"/>
      <scheme val="minor"/>
    </font>
    <font>
      <u/>
      <sz val="11"/>
      <color theme="1"/>
      <name val="Arial"/>
      <family val="2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b/>
      <sz val="10"/>
      <name val="Arial Black"/>
      <family val="2"/>
    </font>
    <font>
      <b/>
      <sz val="11"/>
      <name val="Calibri"/>
      <family val="2"/>
      <scheme val="minor"/>
    </font>
    <font>
      <b/>
      <sz val="11"/>
      <name val="Arial Black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i/>
      <sz val="10"/>
      <color theme="1"/>
      <name val="Arial"/>
      <family val="2"/>
    </font>
    <font>
      <b/>
      <sz val="26"/>
      <name val="Arial Black"/>
      <family val="2"/>
    </font>
    <font>
      <u/>
      <sz val="10"/>
      <color theme="10"/>
      <name val="Calibri"/>
      <family val="2"/>
      <scheme val="minor"/>
    </font>
    <font>
      <b/>
      <sz val="12"/>
      <name val="Arial"/>
      <family val="2"/>
    </font>
    <font>
      <b/>
      <sz val="10"/>
      <name val="Arial"/>
      <family val="2"/>
    </font>
    <font>
      <sz val="11"/>
      <color rgb="FF000000"/>
      <name val="Calibri"/>
      <family val="2"/>
      <scheme val="minor"/>
    </font>
    <font>
      <sz val="11"/>
      <color rgb="FF222222"/>
      <name val="Arial"/>
      <family val="2"/>
    </font>
    <font>
      <sz val="9"/>
      <name val="Arial"/>
      <family val="2"/>
    </font>
    <font>
      <b/>
      <sz val="9"/>
      <name val="Arial"/>
      <family val="2"/>
    </font>
    <font>
      <sz val="14"/>
      <color theme="9" tint="-0.499984740745262"/>
      <name val="Agency FB"/>
      <family val="2"/>
    </font>
    <font>
      <sz val="20"/>
      <color theme="1"/>
      <name val="Calibri"/>
      <family val="2"/>
      <scheme val="minor"/>
    </font>
    <font>
      <sz val="11"/>
      <color theme="2" tint="-0.499984740745262"/>
      <name val="Cambria"/>
      <family val="2"/>
      <scheme val="major"/>
    </font>
    <font>
      <b/>
      <sz val="18"/>
      <name val="Agency FB"/>
      <family val="2"/>
    </font>
    <font>
      <b/>
      <sz val="18"/>
      <color theme="0"/>
      <name val="Agency FB"/>
      <family val="2"/>
    </font>
  </fonts>
  <fills count="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C6EFCE"/>
      </patternFill>
    </fill>
    <fill>
      <patternFill patternType="solid">
        <fgColor rgb="FF92D050"/>
        <bgColor indexed="64"/>
      </patternFill>
    </fill>
    <fill>
      <patternFill patternType="solid">
        <fgColor theme="6" tint="0.39997558519241921"/>
        <bgColor indexed="64"/>
      </patternFill>
    </fill>
  </fills>
  <borders count="4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</borders>
  <cellStyleXfs count="6">
    <xf numFmtId="0" fontId="0" fillId="0" borderId="0"/>
    <xf numFmtId="0" fontId="7" fillId="6" borderId="0" applyNumberFormat="0" applyBorder="0" applyAlignment="0" applyProtection="0"/>
    <xf numFmtId="0" fontId="12" fillId="6" borderId="1">
      <alignment horizontal="center" vertical="center"/>
    </xf>
    <xf numFmtId="0" fontId="14" fillId="0" borderId="0" applyNumberFormat="0" applyFill="0" applyBorder="0" applyAlignment="0" applyProtection="0"/>
    <xf numFmtId="164" fontId="16" fillId="0" borderId="0" applyFont="0" applyFill="0" applyBorder="0" applyAlignment="0" applyProtection="0"/>
    <xf numFmtId="0" fontId="17" fillId="0" borderId="0"/>
  </cellStyleXfs>
  <cellXfs count="280">
    <xf numFmtId="0" fontId="0" fillId="0" borderId="0" xfId="0"/>
    <xf numFmtId="0" fontId="3" fillId="0" borderId="0" xfId="0" applyFont="1"/>
    <xf numFmtId="0" fontId="1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2" fillId="0" borderId="0" xfId="0" applyFont="1"/>
    <xf numFmtId="0" fontId="4" fillId="0" borderId="1" xfId="0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3" fillId="0" borderId="4" xfId="0" applyFont="1" applyBorder="1" applyAlignment="1">
      <alignment vertical="center" wrapText="1"/>
    </xf>
    <xf numFmtId="0" fontId="3" fillId="0" borderId="4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2" fillId="0" borderId="1" xfId="0" applyFont="1" applyBorder="1"/>
    <xf numFmtId="0" fontId="3" fillId="0" borderId="0" xfId="0" applyFont="1" applyAlignment="1">
      <alignment horizontal="center" vertical="center" wrapText="1"/>
    </xf>
    <xf numFmtId="0" fontId="3" fillId="0" borderId="1" xfId="0" applyFont="1" applyBorder="1"/>
    <xf numFmtId="0" fontId="3" fillId="0" borderId="0" xfId="0" applyFont="1" applyAlignment="1">
      <alignment vertical="center"/>
    </xf>
    <xf numFmtId="2" fontId="2" fillId="0" borderId="1" xfId="0" applyNumberFormat="1" applyFont="1" applyBorder="1"/>
    <xf numFmtId="2" fontId="3" fillId="0" borderId="0" xfId="0" applyNumberFormat="1" applyFont="1"/>
    <xf numFmtId="0" fontId="5" fillId="4" borderId="1" xfId="0" applyFont="1" applyFill="1" applyBorder="1"/>
    <xf numFmtId="0" fontId="3" fillId="2" borderId="1" xfId="0" applyFont="1" applyFill="1" applyBorder="1"/>
    <xf numFmtId="0" fontId="6" fillId="4" borderId="18" xfId="0" applyFont="1" applyFill="1" applyBorder="1"/>
    <xf numFmtId="0" fontId="5" fillId="4" borderId="10" xfId="0" applyFont="1" applyFill="1" applyBorder="1"/>
    <xf numFmtId="0" fontId="2" fillId="2" borderId="18" xfId="0" applyFont="1" applyFill="1" applyBorder="1"/>
    <xf numFmtId="0" fontId="3" fillId="2" borderId="10" xfId="0" applyFont="1" applyFill="1" applyBorder="1"/>
    <xf numFmtId="0" fontId="2" fillId="5" borderId="11" xfId="0" applyFont="1" applyFill="1" applyBorder="1"/>
    <xf numFmtId="0" fontId="3" fillId="5" borderId="4" xfId="0" applyFont="1" applyFill="1" applyBorder="1"/>
    <xf numFmtId="0" fontId="3" fillId="5" borderId="13" xfId="0" applyFont="1" applyFill="1" applyBorder="1"/>
    <xf numFmtId="0" fontId="8" fillId="0" borderId="1" xfId="0" applyFont="1" applyBorder="1"/>
    <xf numFmtId="0" fontId="9" fillId="0" borderId="0" xfId="0" applyFont="1"/>
    <xf numFmtId="0" fontId="9" fillId="0" borderId="0" xfId="0" applyFont="1" applyAlignment="1">
      <alignment horizontal="center" vertical="center" wrapText="1"/>
    </xf>
    <xf numFmtId="0" fontId="10" fillId="0" borderId="14" xfId="0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10" fillId="0" borderId="18" xfId="0" applyFont="1" applyBorder="1" applyAlignment="1">
      <alignment horizontal="center" vertical="center"/>
    </xf>
    <xf numFmtId="0" fontId="9" fillId="0" borderId="1" xfId="0" applyFont="1" applyBorder="1" applyAlignment="1">
      <alignment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10" fillId="0" borderId="11" xfId="0" applyFont="1" applyBorder="1" applyAlignment="1">
      <alignment horizontal="center" vertical="center"/>
    </xf>
    <xf numFmtId="0" fontId="9" fillId="0" borderId="4" xfId="0" applyFont="1" applyBorder="1" applyAlignment="1">
      <alignment vertical="center" wrapText="1"/>
    </xf>
    <xf numFmtId="0" fontId="9" fillId="0" borderId="4" xfId="0" applyFont="1" applyBorder="1" applyAlignment="1">
      <alignment horizontal="center" vertical="center" wrapText="1"/>
    </xf>
    <xf numFmtId="0" fontId="10" fillId="0" borderId="4" xfId="0" applyFont="1" applyBorder="1" applyAlignment="1">
      <alignment horizontal="center" vertical="center" wrapText="1"/>
    </xf>
    <xf numFmtId="0" fontId="10" fillId="0" borderId="0" xfId="0" applyFont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3" fillId="6" borderId="1" xfId="1" applyFont="1" applyBorder="1" applyAlignment="1">
      <alignment horizontal="center" vertical="center"/>
    </xf>
    <xf numFmtId="0" fontId="13" fillId="6" borderId="3" xfId="1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9" fillId="0" borderId="0" xfId="0" applyFont="1" applyAlignment="1">
      <alignment vertical="center"/>
    </xf>
    <xf numFmtId="0" fontId="10" fillId="0" borderId="1" xfId="0" applyFont="1" applyBorder="1" applyAlignment="1">
      <alignment horizontal="center" vertical="center"/>
    </xf>
    <xf numFmtId="0" fontId="9" fillId="2" borderId="1" xfId="0" applyFont="1" applyFill="1" applyBorder="1" applyAlignment="1">
      <alignment vertical="center"/>
    </xf>
    <xf numFmtId="0" fontId="9" fillId="3" borderId="0" xfId="0" applyFont="1" applyFill="1" applyAlignment="1">
      <alignment vertical="center"/>
    </xf>
    <xf numFmtId="0" fontId="9" fillId="3" borderId="0" xfId="0" applyFont="1" applyFill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10" fillId="3" borderId="4" xfId="0" applyFont="1" applyFill="1" applyBorder="1" applyAlignment="1">
      <alignment horizontal="center" vertical="center"/>
    </xf>
    <xf numFmtId="0" fontId="9" fillId="2" borderId="4" xfId="0" applyFont="1" applyFill="1" applyBorder="1" applyAlignment="1">
      <alignment vertical="center"/>
    </xf>
    <xf numFmtId="0" fontId="9" fillId="2" borderId="2" xfId="0" applyFont="1" applyFill="1" applyBorder="1" applyAlignment="1">
      <alignment vertical="center"/>
    </xf>
    <xf numFmtId="0" fontId="9" fillId="2" borderId="23" xfId="0" applyFont="1" applyFill="1" applyBorder="1" applyAlignment="1">
      <alignment vertical="center"/>
    </xf>
    <xf numFmtId="0" fontId="9" fillId="0" borderId="7" xfId="0" applyFont="1" applyBorder="1" applyAlignment="1">
      <alignment vertical="center"/>
    </xf>
    <xf numFmtId="0" fontId="9" fillId="0" borderId="8" xfId="0" applyFont="1" applyBorder="1" applyAlignment="1">
      <alignment vertical="center"/>
    </xf>
    <xf numFmtId="0" fontId="2" fillId="0" borderId="0" xfId="0" applyFont="1" applyAlignment="1">
      <alignment vertical="center"/>
    </xf>
    <xf numFmtId="0" fontId="10" fillId="0" borderId="5" xfId="0" applyFont="1" applyBorder="1" applyAlignment="1">
      <alignment horizontal="center" vertical="center" wrapText="1"/>
    </xf>
    <xf numFmtId="0" fontId="4" fillId="0" borderId="1" xfId="0" applyFont="1" applyBorder="1" applyAlignment="1">
      <alignment vertical="center"/>
    </xf>
    <xf numFmtId="0" fontId="3" fillId="2" borderId="1" xfId="0" applyFont="1" applyFill="1" applyBorder="1" applyAlignment="1">
      <alignment vertical="center"/>
    </xf>
    <xf numFmtId="0" fontId="3" fillId="3" borderId="0" xfId="0" applyFont="1" applyFill="1" applyAlignment="1">
      <alignment vertical="center"/>
    </xf>
    <xf numFmtId="0" fontId="3" fillId="3" borderId="0" xfId="0" applyFont="1" applyFill="1" applyAlignment="1">
      <alignment horizontal="center" vertical="center"/>
    </xf>
    <xf numFmtId="0" fontId="2" fillId="3" borderId="0" xfId="0" applyFont="1" applyFill="1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14" fillId="0" borderId="1" xfId="3" applyBorder="1" applyAlignment="1">
      <alignment vertical="center" wrapText="1"/>
    </xf>
    <xf numFmtId="0" fontId="14" fillId="0" borderId="4" xfId="3" applyBorder="1" applyAlignment="1">
      <alignment vertical="center" wrapText="1"/>
    </xf>
    <xf numFmtId="0" fontId="14" fillId="0" borderId="1" xfId="3" applyBorder="1"/>
    <xf numFmtId="0" fontId="10" fillId="0" borderId="5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0" fontId="3" fillId="0" borderId="1" xfId="0" applyFont="1" applyBorder="1" applyAlignment="1">
      <alignment horizontal="left" vertical="center" wrapText="1"/>
    </xf>
    <xf numFmtId="0" fontId="10" fillId="0" borderId="10" xfId="0" applyFont="1" applyBorder="1" applyAlignment="1">
      <alignment horizontal="center" vertical="center"/>
    </xf>
    <xf numFmtId="0" fontId="2" fillId="0" borderId="18" xfId="0" applyFont="1" applyBorder="1" applyAlignment="1">
      <alignment horizontal="center" vertical="center"/>
    </xf>
    <xf numFmtId="0" fontId="9" fillId="0" borderId="10" xfId="0" applyFont="1" applyBorder="1" applyAlignment="1">
      <alignment vertical="center"/>
    </xf>
    <xf numFmtId="0" fontId="2" fillId="0" borderId="4" xfId="0" applyFont="1" applyBorder="1" applyAlignment="1">
      <alignment horizontal="center" vertical="center"/>
    </xf>
    <xf numFmtId="0" fontId="13" fillId="6" borderId="4" xfId="1" applyFont="1" applyBorder="1" applyAlignment="1">
      <alignment horizontal="center" vertical="center"/>
    </xf>
    <xf numFmtId="0" fontId="3" fillId="2" borderId="4" xfId="0" applyFont="1" applyFill="1" applyBorder="1" applyAlignment="1">
      <alignment vertical="center"/>
    </xf>
    <xf numFmtId="0" fontId="9" fillId="0" borderId="13" xfId="0" applyFont="1" applyBorder="1" applyAlignment="1">
      <alignment vertical="center"/>
    </xf>
    <xf numFmtId="0" fontId="2" fillId="0" borderId="22" xfId="0" applyFont="1" applyBorder="1" applyAlignment="1">
      <alignment horizontal="center" vertical="center"/>
    </xf>
    <xf numFmtId="0" fontId="3" fillId="0" borderId="3" xfId="0" applyFont="1" applyBorder="1" applyAlignment="1">
      <alignment vertical="center" wrapText="1"/>
    </xf>
    <xf numFmtId="0" fontId="3" fillId="0" borderId="3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3" fillId="2" borderId="3" xfId="0" applyFont="1" applyFill="1" applyBorder="1" applyAlignment="1">
      <alignment vertical="center"/>
    </xf>
    <xf numFmtId="0" fontId="9" fillId="0" borderId="0" xfId="0" applyFont="1" applyAlignment="1">
      <alignment horizontal="center" vertical="center"/>
    </xf>
    <xf numFmtId="0" fontId="9" fillId="0" borderId="0" xfId="0" applyFont="1" applyAlignment="1">
      <alignment wrapText="1"/>
    </xf>
    <xf numFmtId="165" fontId="17" fillId="0" borderId="1" xfId="4" applyNumberFormat="1" applyFont="1" applyBorder="1" applyAlignment="1">
      <alignment horizontal="center" vertical="center" wrapText="1"/>
    </xf>
    <xf numFmtId="0" fontId="9" fillId="0" borderId="0" xfId="0" applyFont="1" applyBorder="1"/>
    <xf numFmtId="0" fontId="10" fillId="0" borderId="0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9" fillId="0" borderId="0" xfId="0" applyFont="1" applyBorder="1" applyAlignment="1">
      <alignment wrapText="1"/>
    </xf>
    <xf numFmtId="0" fontId="10" fillId="0" borderId="6" xfId="0" applyFont="1" applyBorder="1" applyAlignment="1">
      <alignment horizontal="center" vertical="center"/>
    </xf>
    <xf numFmtId="0" fontId="10" fillId="3" borderId="0" xfId="0" applyFont="1" applyFill="1" applyBorder="1" applyAlignment="1">
      <alignment horizontal="center" vertical="center"/>
    </xf>
    <xf numFmtId="0" fontId="9" fillId="3" borderId="0" xfId="0" applyFont="1" applyFill="1" applyBorder="1"/>
    <xf numFmtId="0" fontId="9" fillId="3" borderId="0" xfId="0" applyFont="1" applyFill="1" applyBorder="1" applyAlignment="1">
      <alignment horizontal="center" vertical="center"/>
    </xf>
    <xf numFmtId="0" fontId="9" fillId="0" borderId="0" xfId="0" applyFont="1" applyFill="1" applyBorder="1"/>
    <xf numFmtId="0" fontId="10" fillId="0" borderId="0" xfId="0" applyFont="1" applyFill="1" applyBorder="1" applyAlignment="1">
      <alignment horizontal="center" vertical="center" wrapText="1"/>
    </xf>
    <xf numFmtId="0" fontId="10" fillId="0" borderId="0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3" fillId="0" borderId="0" xfId="0" applyFont="1"/>
    <xf numFmtId="0" fontId="2" fillId="0" borderId="1" xfId="0" applyFont="1" applyBorder="1" applyAlignment="1">
      <alignment horizontal="center" vertical="center" wrapText="1"/>
    </xf>
    <xf numFmtId="0" fontId="2" fillId="0" borderId="0" xfId="0" applyFont="1"/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1" xfId="0" applyFont="1" applyBorder="1"/>
    <xf numFmtId="0" fontId="3" fillId="0" borderId="0" xfId="0" applyFont="1" applyAlignment="1">
      <alignment vertical="center"/>
    </xf>
    <xf numFmtId="0" fontId="3" fillId="2" borderId="1" xfId="0" applyFont="1" applyFill="1" applyBorder="1"/>
    <xf numFmtId="0" fontId="9" fillId="0" borderId="1" xfId="0" applyFont="1" applyBorder="1" applyAlignment="1">
      <alignment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 wrapText="1"/>
    </xf>
    <xf numFmtId="0" fontId="9" fillId="0" borderId="1" xfId="0" applyFont="1" applyBorder="1"/>
    <xf numFmtId="0" fontId="11" fillId="0" borderId="1" xfId="0" applyFont="1" applyBorder="1" applyAlignment="1">
      <alignment horizontal="center" vertical="center"/>
    </xf>
    <xf numFmtId="0" fontId="10" fillId="0" borderId="6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1" fillId="6" borderId="1" xfId="1" applyFont="1" applyBorder="1" applyAlignment="1">
      <alignment horizontal="center" vertical="center"/>
    </xf>
    <xf numFmtId="0" fontId="9" fillId="0" borderId="0" xfId="0" applyFont="1" applyAlignment="1">
      <alignment vertical="center"/>
    </xf>
    <xf numFmtId="0" fontId="9" fillId="0" borderId="1" xfId="0" applyFont="1" applyBorder="1" applyAlignment="1">
      <alignment vertical="center"/>
    </xf>
    <xf numFmtId="0" fontId="10" fillId="0" borderId="1" xfId="0" applyFont="1" applyBorder="1" applyAlignment="1">
      <alignment horizontal="center" vertical="center"/>
    </xf>
    <xf numFmtId="0" fontId="9" fillId="3" borderId="0" xfId="0" applyFont="1" applyFill="1" applyAlignment="1">
      <alignment vertical="center"/>
    </xf>
    <xf numFmtId="0" fontId="10" fillId="3" borderId="0" xfId="0" applyFont="1" applyFill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/>
    </xf>
    <xf numFmtId="0" fontId="14" fillId="0" borderId="1" xfId="3" applyBorder="1" applyAlignment="1">
      <alignment vertical="center"/>
    </xf>
    <xf numFmtId="0" fontId="3" fillId="3" borderId="0" xfId="0" applyFont="1" applyFill="1" applyAlignment="1">
      <alignment vertical="center"/>
    </xf>
    <xf numFmtId="0" fontId="14" fillId="0" borderId="1" xfId="3" applyBorder="1" applyAlignment="1">
      <alignment horizontal="center" vertical="center" wrapText="1"/>
    </xf>
    <xf numFmtId="0" fontId="20" fillId="0" borderId="1" xfId="3" applyFont="1" applyBorder="1" applyAlignment="1">
      <alignment horizontal="center" vertical="center" wrapText="1"/>
    </xf>
    <xf numFmtId="0" fontId="9" fillId="3" borderId="0" xfId="0" applyFont="1" applyFill="1"/>
    <xf numFmtId="0" fontId="9" fillId="3" borderId="0" xfId="0" applyFont="1" applyFill="1" applyAlignment="1">
      <alignment wrapText="1"/>
    </xf>
    <xf numFmtId="0" fontId="9" fillId="3" borderId="0" xfId="0" applyFont="1" applyFill="1" applyAlignment="1">
      <alignment horizontal="center" vertical="center"/>
    </xf>
    <xf numFmtId="0" fontId="9" fillId="3" borderId="0" xfId="0" applyFont="1" applyFill="1" applyBorder="1" applyAlignment="1">
      <alignment wrapText="1"/>
    </xf>
    <xf numFmtId="0" fontId="9" fillId="2" borderId="1" xfId="0" applyFont="1" applyFill="1" applyBorder="1"/>
    <xf numFmtId="0" fontId="10" fillId="3" borderId="1" xfId="0" applyFont="1" applyFill="1" applyBorder="1"/>
    <xf numFmtId="0" fontId="10" fillId="3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/>
    <xf numFmtId="0" fontId="3" fillId="0" borderId="1" xfId="0" applyFont="1" applyBorder="1" applyAlignment="1">
      <alignment horizontal="center" wrapText="1"/>
    </xf>
    <xf numFmtId="0" fontId="3" fillId="0" borderId="1" xfId="0" applyFont="1" applyBorder="1" applyAlignment="1">
      <alignment wrapText="1"/>
    </xf>
    <xf numFmtId="0" fontId="3" fillId="0" borderId="18" xfId="0" applyFont="1" applyBorder="1"/>
    <xf numFmtId="0" fontId="3" fillId="0" borderId="11" xfId="0" applyFont="1" applyBorder="1"/>
    <xf numFmtId="2" fontId="3" fillId="0" borderId="10" xfId="0" applyNumberFormat="1" applyFont="1" applyBorder="1" applyAlignment="1"/>
    <xf numFmtId="2" fontId="3" fillId="0" borderId="13" xfId="0" applyNumberFormat="1" applyFont="1" applyBorder="1" applyAlignment="1"/>
    <xf numFmtId="0" fontId="2" fillId="0" borderId="0" xfId="0" applyFont="1" applyBorder="1" applyAlignment="1"/>
    <xf numFmtId="2" fontId="3" fillId="0" borderId="0" xfId="0" applyNumberFormat="1" applyFont="1" applyBorder="1" applyAlignment="1"/>
    <xf numFmtId="0" fontId="3" fillId="0" borderId="0" xfId="0" applyFont="1" applyBorder="1"/>
    <xf numFmtId="0" fontId="14" fillId="3" borderId="0" xfId="3" applyFill="1" applyAlignment="1">
      <alignment vertical="center"/>
    </xf>
    <xf numFmtId="0" fontId="9" fillId="0" borderId="9" xfId="0" applyFont="1" applyBorder="1" applyAlignment="1">
      <alignment horizontal="center" vertical="center"/>
    </xf>
    <xf numFmtId="0" fontId="9" fillId="0" borderId="10" xfId="0" applyFont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3" borderId="4" xfId="0" applyFont="1" applyFill="1" applyBorder="1" applyAlignment="1">
      <alignment horizontal="center" vertical="center"/>
    </xf>
    <xf numFmtId="0" fontId="3" fillId="7" borderId="1" xfId="0" applyFont="1" applyFill="1" applyBorder="1" applyAlignment="1">
      <alignment vertical="center"/>
    </xf>
    <xf numFmtId="0" fontId="3" fillId="7" borderId="4" xfId="0" applyFont="1" applyFill="1" applyBorder="1" applyAlignment="1">
      <alignment vertical="center"/>
    </xf>
    <xf numFmtId="0" fontId="3" fillId="7" borderId="1" xfId="0" applyFont="1" applyFill="1" applyBorder="1"/>
    <xf numFmtId="0" fontId="9" fillId="7" borderId="1" xfId="0" applyFont="1" applyFill="1" applyBorder="1"/>
    <xf numFmtId="0" fontId="2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9" fillId="7" borderId="1" xfId="0" applyFont="1" applyFill="1" applyBorder="1" applyAlignment="1">
      <alignment vertical="center"/>
    </xf>
    <xf numFmtId="0" fontId="9" fillId="7" borderId="4" xfId="0" applyFont="1" applyFill="1" applyBorder="1" applyAlignment="1">
      <alignment vertical="center"/>
    </xf>
    <xf numFmtId="0" fontId="21" fillId="3" borderId="1" xfId="0" applyFont="1" applyFill="1" applyBorder="1" applyAlignment="1">
      <alignment horizontal="center" vertical="center"/>
    </xf>
    <xf numFmtId="0" fontId="22" fillId="3" borderId="4" xfId="0" applyFont="1" applyFill="1" applyBorder="1" applyAlignment="1">
      <alignment horizontal="center" vertical="center"/>
    </xf>
    <xf numFmtId="0" fontId="25" fillId="0" borderId="0" xfId="0" applyFont="1"/>
    <xf numFmtId="0" fontId="2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left" vertical="center" wrapText="1"/>
    </xf>
    <xf numFmtId="165" fontId="17" fillId="0" borderId="1" xfId="4" applyNumberFormat="1" applyFont="1" applyBorder="1" applyAlignment="1">
      <alignment horizontal="left" vertical="center" wrapText="1"/>
    </xf>
    <xf numFmtId="165" fontId="17" fillId="0" borderId="1" xfId="4" applyNumberFormat="1" applyFont="1" applyFill="1" applyBorder="1" applyAlignment="1">
      <alignment horizontal="left" vertical="center" wrapText="1"/>
    </xf>
    <xf numFmtId="0" fontId="23" fillId="0" borderId="1" xfId="0" applyFont="1" applyBorder="1" applyAlignment="1">
      <alignment horizontal="left" vertical="center" wrapText="1"/>
    </xf>
    <xf numFmtId="0" fontId="23" fillId="0" borderId="0" xfId="0" applyFont="1" applyAlignment="1">
      <alignment horizontal="left" vertical="center" wrapText="1"/>
    </xf>
    <xf numFmtId="0" fontId="24" fillId="0" borderId="0" xfId="0" applyFont="1" applyAlignment="1">
      <alignment horizontal="left" vertical="center" wrapText="1"/>
    </xf>
    <xf numFmtId="0" fontId="3" fillId="0" borderId="1" xfId="0" applyFont="1" applyBorder="1" applyAlignment="1">
      <alignment horizontal="left" wrapText="1"/>
    </xf>
    <xf numFmtId="0" fontId="9" fillId="0" borderId="2" xfId="0" applyFont="1" applyBorder="1" applyAlignment="1">
      <alignment horizontal="left" wrapText="1"/>
    </xf>
    <xf numFmtId="0" fontId="25" fillId="0" borderId="1" xfId="0" applyFont="1" applyBorder="1" applyAlignment="1">
      <alignment horizontal="left" vertical="top" wrapText="1"/>
    </xf>
    <xf numFmtId="0" fontId="9" fillId="0" borderId="2" xfId="0" applyFont="1" applyBorder="1" applyAlignment="1">
      <alignment horizontal="left"/>
    </xf>
    <xf numFmtId="0" fontId="9" fillId="3" borderId="1" xfId="0" applyFont="1" applyFill="1" applyBorder="1"/>
    <xf numFmtId="0" fontId="10" fillId="0" borderId="1" xfId="0" applyFont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 wrapText="1"/>
    </xf>
    <xf numFmtId="0" fontId="0" fillId="8" borderId="0" xfId="0" applyFill="1"/>
    <xf numFmtId="0" fontId="0" fillId="3" borderId="37" xfId="0" applyFill="1" applyBorder="1" applyAlignment="1"/>
    <xf numFmtId="0" fontId="0" fillId="3" borderId="0" xfId="0" applyFill="1" applyBorder="1" applyAlignment="1"/>
    <xf numFmtId="0" fontId="0" fillId="3" borderId="38" xfId="0" applyFill="1" applyBorder="1"/>
    <xf numFmtId="0" fontId="0" fillId="3" borderId="37" xfId="0" applyFill="1" applyBorder="1"/>
    <xf numFmtId="0" fontId="0" fillId="3" borderId="0" xfId="0" applyFill="1" applyBorder="1"/>
    <xf numFmtId="0" fontId="28" fillId="3" borderId="0" xfId="0" applyFont="1" applyFill="1" applyBorder="1" applyAlignment="1">
      <alignment vertical="center"/>
    </xf>
    <xf numFmtId="0" fontId="29" fillId="3" borderId="0" xfId="0" applyFont="1" applyFill="1" applyBorder="1" applyAlignment="1">
      <alignment horizontal="center"/>
    </xf>
    <xf numFmtId="0" fontId="0" fillId="0" borderId="38" xfId="0" applyBorder="1"/>
    <xf numFmtId="0" fontId="0" fillId="3" borderId="39" xfId="0" applyFill="1" applyBorder="1"/>
    <xf numFmtId="0" fontId="0" fillId="3" borderId="41" xfId="0" applyFill="1" applyBorder="1"/>
    <xf numFmtId="0" fontId="27" fillId="3" borderId="41" xfId="0" applyFont="1" applyFill="1" applyBorder="1" applyAlignment="1">
      <alignment vertical="center"/>
    </xf>
    <xf numFmtId="0" fontId="28" fillId="3" borderId="41" xfId="0" applyFont="1" applyFill="1" applyBorder="1" applyAlignment="1">
      <alignment vertical="center"/>
    </xf>
    <xf numFmtId="0" fontId="0" fillId="0" borderId="40" xfId="0" applyBorder="1"/>
    <xf numFmtId="0" fontId="30" fillId="3" borderId="37" xfId="0" applyFont="1" applyFill="1" applyBorder="1" applyAlignment="1">
      <alignment horizontal="center" vertical="center"/>
    </xf>
    <xf numFmtId="0" fontId="31" fillId="3" borderId="0" xfId="0" applyFont="1" applyFill="1" applyBorder="1" applyAlignment="1">
      <alignment horizontal="center" vertical="center"/>
    </xf>
    <xf numFmtId="0" fontId="31" fillId="3" borderId="38" xfId="0" applyFont="1" applyFill="1" applyBorder="1" applyAlignment="1">
      <alignment horizontal="center" vertical="center"/>
    </xf>
    <xf numFmtId="0" fontId="31" fillId="3" borderId="37" xfId="0" applyFont="1" applyFill="1" applyBorder="1" applyAlignment="1">
      <alignment horizontal="center" vertical="center"/>
    </xf>
    <xf numFmtId="0" fontId="27" fillId="3" borderId="0" xfId="0" applyFont="1" applyFill="1" applyBorder="1" applyAlignment="1">
      <alignment horizontal="center" vertical="center"/>
    </xf>
    <xf numFmtId="0" fontId="27" fillId="3" borderId="41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/>
    </xf>
    <xf numFmtId="0" fontId="9" fillId="0" borderId="0" xfId="0" applyFont="1" applyFill="1" applyBorder="1" applyAlignment="1">
      <alignment horizontal="center" vertical="center" wrapText="1"/>
    </xf>
    <xf numFmtId="0" fontId="10" fillId="0" borderId="0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left" vertical="center" wrapText="1"/>
    </xf>
    <xf numFmtId="0" fontId="18" fillId="0" borderId="0" xfId="0" applyFont="1" applyFill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center" wrapText="1"/>
    </xf>
    <xf numFmtId="0" fontId="19" fillId="3" borderId="1" xfId="0" applyFont="1" applyFill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7" borderId="1" xfId="0" applyFont="1" applyFill="1" applyBorder="1" applyAlignment="1">
      <alignment horizontal="center" vertical="center" wrapText="1"/>
    </xf>
    <xf numFmtId="0" fontId="9" fillId="7" borderId="1" xfId="0" applyFont="1" applyFill="1" applyBorder="1" applyAlignment="1">
      <alignment horizontal="center"/>
    </xf>
    <xf numFmtId="0" fontId="3" fillId="0" borderId="1" xfId="0" applyFont="1" applyBorder="1" applyAlignment="1">
      <alignment horizontal="center" vertical="center" wrapText="1"/>
    </xf>
    <xf numFmtId="0" fontId="3" fillId="7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19" fillId="3" borderId="14" xfId="0" applyFont="1" applyFill="1" applyBorder="1" applyAlignment="1">
      <alignment horizontal="center" vertical="center"/>
    </xf>
    <xf numFmtId="0" fontId="19" fillId="3" borderId="5" xfId="0" applyFont="1" applyFill="1" applyBorder="1" applyAlignment="1">
      <alignment horizontal="center" vertical="center"/>
    </xf>
    <xf numFmtId="0" fontId="19" fillId="3" borderId="24" xfId="0" applyFont="1" applyFill="1" applyBorder="1" applyAlignment="1">
      <alignment horizontal="center" vertical="center"/>
    </xf>
    <xf numFmtId="0" fontId="10" fillId="7" borderId="19" xfId="0" applyFont="1" applyFill="1" applyBorder="1" applyAlignment="1">
      <alignment horizontal="center" vertical="center" wrapText="1"/>
    </xf>
    <xf numFmtId="0" fontId="10" fillId="7" borderId="12" xfId="0" applyFont="1" applyFill="1" applyBorder="1" applyAlignment="1">
      <alignment horizontal="center" vertical="center" wrapText="1"/>
    </xf>
    <xf numFmtId="0" fontId="10" fillId="7" borderId="20" xfId="0" applyFont="1" applyFill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/>
    </xf>
    <xf numFmtId="0" fontId="10" fillId="0" borderId="21" xfId="0" applyFont="1" applyBorder="1" applyAlignment="1">
      <alignment horizontal="center" vertical="center"/>
    </xf>
    <xf numFmtId="0" fontId="15" fillId="7" borderId="19" xfId="0" applyFont="1" applyFill="1" applyBorder="1" applyAlignment="1">
      <alignment horizontal="center" vertical="center" wrapText="1"/>
    </xf>
    <xf numFmtId="0" fontId="15" fillId="7" borderId="12" xfId="0" applyFont="1" applyFill="1" applyBorder="1" applyAlignment="1">
      <alignment horizontal="center" vertical="center" wrapText="1"/>
    </xf>
    <xf numFmtId="0" fontId="15" fillId="7" borderId="20" xfId="0" applyFont="1" applyFill="1" applyBorder="1" applyAlignment="1">
      <alignment horizontal="center" vertical="center" wrapText="1"/>
    </xf>
    <xf numFmtId="0" fontId="3" fillId="7" borderId="3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2" borderId="25" xfId="0" applyFont="1" applyFill="1" applyBorder="1" applyAlignment="1">
      <alignment horizontal="center"/>
    </xf>
    <xf numFmtId="0" fontId="3" fillId="2" borderId="26" xfId="0" applyFont="1" applyFill="1" applyBorder="1" applyAlignment="1">
      <alignment horizontal="center"/>
    </xf>
    <xf numFmtId="0" fontId="3" fillId="2" borderId="27" xfId="0" applyFont="1" applyFill="1" applyBorder="1" applyAlignment="1">
      <alignment horizontal="center"/>
    </xf>
    <xf numFmtId="0" fontId="3" fillId="2" borderId="28" xfId="0" applyFont="1" applyFill="1" applyBorder="1" applyAlignment="1">
      <alignment horizontal="center"/>
    </xf>
    <xf numFmtId="0" fontId="3" fillId="2" borderId="0" xfId="0" applyFont="1" applyFill="1" applyBorder="1" applyAlignment="1">
      <alignment horizontal="center"/>
    </xf>
    <xf numFmtId="0" fontId="3" fillId="2" borderId="29" xfId="0" applyFont="1" applyFill="1" applyBorder="1" applyAlignment="1">
      <alignment horizontal="center"/>
    </xf>
    <xf numFmtId="0" fontId="3" fillId="2" borderId="30" xfId="0" applyFont="1" applyFill="1" applyBorder="1" applyAlignment="1">
      <alignment horizontal="center"/>
    </xf>
    <xf numFmtId="0" fontId="3" fillId="2" borderId="31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/>
    </xf>
    <xf numFmtId="0" fontId="15" fillId="7" borderId="1" xfId="0" applyFont="1" applyFill="1" applyBorder="1" applyAlignment="1">
      <alignment horizontal="center" vertical="center" wrapText="1"/>
    </xf>
    <xf numFmtId="0" fontId="3" fillId="7" borderId="25" xfId="0" applyFont="1" applyFill="1" applyBorder="1" applyAlignment="1">
      <alignment horizontal="center"/>
    </xf>
    <xf numFmtId="0" fontId="3" fillId="7" borderId="26" xfId="0" applyFont="1" applyFill="1" applyBorder="1" applyAlignment="1">
      <alignment horizontal="center"/>
    </xf>
    <xf numFmtId="0" fontId="3" fillId="7" borderId="27" xfId="0" applyFont="1" applyFill="1" applyBorder="1" applyAlignment="1">
      <alignment horizontal="center"/>
    </xf>
    <xf numFmtId="0" fontId="3" fillId="7" borderId="28" xfId="0" applyFont="1" applyFill="1" applyBorder="1" applyAlignment="1">
      <alignment horizontal="center"/>
    </xf>
    <xf numFmtId="0" fontId="3" fillId="7" borderId="0" xfId="0" applyFont="1" applyFill="1" applyBorder="1" applyAlignment="1">
      <alignment horizontal="center"/>
    </xf>
    <xf numFmtId="0" fontId="3" fillId="7" borderId="29" xfId="0" applyFont="1" applyFill="1" applyBorder="1" applyAlignment="1">
      <alignment horizontal="center"/>
    </xf>
    <xf numFmtId="0" fontId="3" fillId="7" borderId="30" xfId="0" applyFont="1" applyFill="1" applyBorder="1" applyAlignment="1">
      <alignment horizontal="center"/>
    </xf>
    <xf numFmtId="0" fontId="3" fillId="7" borderId="31" xfId="0" applyFont="1" applyFill="1" applyBorder="1" applyAlignment="1">
      <alignment horizontal="center"/>
    </xf>
    <xf numFmtId="0" fontId="3" fillId="7" borderId="32" xfId="0" applyFont="1" applyFill="1" applyBorder="1" applyAlignment="1">
      <alignment horizontal="center"/>
    </xf>
    <xf numFmtId="0" fontId="2" fillId="0" borderId="1" xfId="0" applyFont="1" applyFill="1" applyBorder="1" applyAlignment="1">
      <alignment horizontal="center" vertical="center" wrapText="1"/>
    </xf>
    <xf numFmtId="0" fontId="3" fillId="7" borderId="1" xfId="0" applyFont="1" applyFill="1" applyBorder="1" applyAlignment="1">
      <alignment horizontal="center"/>
    </xf>
    <xf numFmtId="0" fontId="9" fillId="0" borderId="4" xfId="0" applyFont="1" applyBorder="1" applyAlignment="1">
      <alignment horizontal="center" vertical="center" wrapText="1"/>
    </xf>
    <xf numFmtId="0" fontId="9" fillId="7" borderId="1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9" fillId="2" borderId="2" xfId="0" applyFont="1" applyFill="1" applyBorder="1" applyAlignment="1">
      <alignment horizontal="center" vertical="center"/>
    </xf>
    <xf numFmtId="0" fontId="21" fillId="3" borderId="1" xfId="0" applyFont="1" applyFill="1" applyBorder="1" applyAlignment="1">
      <alignment horizontal="center" vertical="center" wrapText="1"/>
    </xf>
    <xf numFmtId="0" fontId="21" fillId="3" borderId="4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/>
    </xf>
    <xf numFmtId="0" fontId="3" fillId="0" borderId="35" xfId="0" applyFont="1" applyBorder="1" applyAlignment="1">
      <alignment horizontal="center" wrapText="1"/>
    </xf>
    <xf numFmtId="0" fontId="3" fillId="0" borderId="36" xfId="0" applyFont="1" applyBorder="1" applyAlignment="1">
      <alignment horizontal="center" wrapText="1"/>
    </xf>
    <xf numFmtId="0" fontId="3" fillId="0" borderId="39" xfId="0" applyFont="1" applyBorder="1" applyAlignment="1">
      <alignment horizontal="center" wrapText="1"/>
    </xf>
    <xf numFmtId="0" fontId="3" fillId="0" borderId="40" xfId="0" applyFont="1" applyBorder="1" applyAlignment="1">
      <alignment horizontal="center" wrapText="1"/>
    </xf>
    <xf numFmtId="0" fontId="3" fillId="0" borderId="35" xfId="0" applyFont="1" applyBorder="1" applyAlignment="1">
      <alignment horizontal="center" vertical="center" wrapText="1"/>
    </xf>
    <xf numFmtId="0" fontId="3" fillId="0" borderId="36" xfId="0" applyFont="1" applyBorder="1" applyAlignment="1">
      <alignment horizontal="center" vertical="center" wrapText="1"/>
    </xf>
    <xf numFmtId="0" fontId="3" fillId="0" borderId="37" xfId="0" applyFont="1" applyBorder="1" applyAlignment="1">
      <alignment horizontal="center" vertical="center" wrapText="1"/>
    </xf>
    <xf numFmtId="0" fontId="3" fillId="0" borderId="38" xfId="0" applyFont="1" applyBorder="1" applyAlignment="1">
      <alignment horizontal="center" vertical="center" wrapText="1"/>
    </xf>
    <xf numFmtId="0" fontId="3" fillId="0" borderId="39" xfId="0" applyFont="1" applyBorder="1" applyAlignment="1">
      <alignment horizontal="center" vertical="center" wrapText="1"/>
    </xf>
    <xf numFmtId="0" fontId="3" fillId="0" borderId="40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/>
    </xf>
    <xf numFmtId="0" fontId="2" fillId="0" borderId="15" xfId="0" applyFont="1" applyBorder="1" applyAlignment="1">
      <alignment horizontal="center"/>
    </xf>
    <xf numFmtId="0" fontId="2" fillId="0" borderId="16" xfId="0" applyFont="1" applyBorder="1" applyAlignment="1">
      <alignment horizontal="center"/>
    </xf>
    <xf numFmtId="0" fontId="2" fillId="0" borderId="33" xfId="0" applyFont="1" applyBorder="1" applyAlignment="1">
      <alignment horizontal="center"/>
    </xf>
    <xf numFmtId="0" fontId="2" fillId="0" borderId="34" xfId="0" applyFont="1" applyBorder="1" applyAlignment="1">
      <alignment horizontal="center"/>
    </xf>
  </cellXfs>
  <cellStyles count="6">
    <cellStyle name="Buena" xfId="1" builtinId="26"/>
    <cellStyle name="Estilo 1" xfId="2"/>
    <cellStyle name="Hipervínculo" xfId="3" builtinId="8"/>
    <cellStyle name="Millares" xfId="4" builtinId="3"/>
    <cellStyle name="Normal" xfId="0" builtinId="0"/>
    <cellStyle name="Normal 2" xfId="5"/>
  </cellStyles>
  <dxfs count="108"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b/>
        <i val="0"/>
      </font>
      <fill>
        <patternFill>
          <fgColor auto="1"/>
          <bgColor rgb="FFFFFF00"/>
        </patternFill>
      </fill>
    </dxf>
    <dxf>
      <font>
        <b/>
        <i val="0"/>
      </font>
      <fill>
        <patternFill>
          <fgColor auto="1"/>
        </patternFill>
      </fill>
    </dxf>
    <dxf>
      <font>
        <b/>
        <i val="0"/>
        <color theme="1"/>
      </font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  <color theme="1"/>
      </font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b/>
        <i val="0"/>
      </font>
      <fill>
        <patternFill>
          <fgColor auto="1"/>
          <bgColor rgb="FFFFFF00"/>
        </patternFill>
      </fill>
    </dxf>
    <dxf>
      <font>
        <b/>
        <i val="0"/>
      </font>
      <fill>
        <patternFill>
          <fgColor auto="1"/>
        </patternFill>
      </fill>
    </dxf>
    <dxf>
      <font>
        <b/>
        <i val="0"/>
        <color theme="1"/>
      </font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b/>
        <i val="0"/>
      </font>
      <fill>
        <patternFill>
          <fgColor auto="1"/>
          <bgColor rgb="FFFFFF00"/>
        </patternFill>
      </fill>
    </dxf>
    <dxf>
      <font>
        <b/>
        <i val="0"/>
      </font>
      <fill>
        <patternFill>
          <fgColor auto="1"/>
        </patternFill>
      </fill>
    </dxf>
    <dxf>
      <font>
        <b/>
        <i val="0"/>
        <color theme="1"/>
      </font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  <color theme="1"/>
      </font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b/>
        <i val="0"/>
      </font>
      <fill>
        <patternFill>
          <fgColor auto="1"/>
          <bgColor rgb="FFFFFF00"/>
        </patternFill>
      </fill>
    </dxf>
    <dxf>
      <font>
        <b/>
        <i val="0"/>
      </font>
      <fill>
        <patternFill>
          <fgColor auto="1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  <strike val="0"/>
      </font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b/>
        <i val="0"/>
        <color auto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00B050"/>
        </patternFill>
      </fill>
    </dxf>
    <dxf>
      <font>
        <b/>
        <i val="0"/>
        <color theme="1"/>
      </font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b/>
        <i val="0"/>
      </font>
      <fill>
        <patternFill>
          <fgColor auto="1"/>
          <bgColor rgb="FFFFFF00"/>
        </patternFill>
      </fill>
    </dxf>
    <dxf>
      <font>
        <b/>
        <i val="0"/>
      </font>
      <fill>
        <patternFill>
          <fgColor auto="1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  <strike val="0"/>
      </font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b/>
        <i val="0"/>
        <color auto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b/>
        <i val="0"/>
      </font>
      <fill>
        <patternFill>
          <fgColor auto="1"/>
          <bgColor rgb="FFFFFF00"/>
        </patternFill>
      </fill>
    </dxf>
    <dxf>
      <font>
        <b/>
        <i val="0"/>
      </font>
      <fill>
        <patternFill>
          <fgColor auto="1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  <strike val="0"/>
      </font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b/>
        <i val="0"/>
        <color auto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b/>
        <i val="0"/>
        <color theme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</font>
      <fill>
        <patternFill>
          <bgColor rgb="FFFF0000"/>
        </patternFill>
      </fill>
    </dxf>
    <dxf>
      <font>
        <b val="0"/>
        <i/>
        <color theme="1"/>
      </font>
    </dxf>
    <dxf>
      <font>
        <b/>
        <i val="0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6500"/>
      </font>
      <fill>
        <patternFill>
          <bgColor rgb="FFFFEB9C"/>
        </patternFill>
      </fill>
    </dxf>
    <dxf>
      <font>
        <color rgb="FF006100"/>
      </font>
      <fill>
        <patternFill>
          <bgColor rgb="FFC6EF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ont>
        <b/>
        <i val="0"/>
      </font>
      <fill>
        <patternFill>
          <fgColor auto="1"/>
          <bgColor rgb="FFFFFF00"/>
        </patternFill>
      </fill>
    </dxf>
    <dxf>
      <font>
        <b/>
        <i val="0"/>
      </font>
      <fill>
        <patternFill>
          <fgColor auto="1"/>
        </patternFill>
      </fill>
    </dxf>
    <dxf>
      <font>
        <b/>
        <i val="0"/>
      </font>
      <fill>
        <patternFill>
          <bgColor rgb="FFFF0000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  <strike val="0"/>
      </font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b/>
        <i val="0"/>
        <color auto="1"/>
      </font>
      <fill>
        <patternFill>
          <bgColor rgb="FFFFFF00"/>
        </patternFill>
      </fill>
    </dxf>
    <dxf>
      <font>
        <b/>
        <i val="0"/>
        <color theme="1"/>
      </font>
      <fill>
        <patternFill>
          <bgColor rgb="FF00B050"/>
        </patternFill>
      </fill>
    </dxf>
    <dxf>
      <font>
        <b/>
        <i val="0"/>
        <color theme="1"/>
      </font>
      <fill>
        <patternFill>
          <bgColor rgb="FF00B050"/>
        </patternFill>
      </fill>
    </dxf>
  </dxfs>
  <tableStyles count="0" defaultTableStyle="TableStyleMedium2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charts/_rels/chart1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s-ES"/>
              <a:t>GESTION ADMINISTRATIVA </a:t>
            </a:r>
          </a:p>
        </c:rich>
      </c:tx>
      <c:overlay val="0"/>
    </c:title>
    <c:autoTitleDeleted val="0"/>
    <c:view3D>
      <c:rotX val="50"/>
      <c:rotY val="0"/>
      <c:depthPercent val="100"/>
      <c:rAngAx val="0"/>
      <c:perspective val="30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5.8450171365184156E-2"/>
          <c:y val="0.16443620873694398"/>
          <c:w val="0.90022570499319554"/>
          <c:h val="0.83556388060961373"/>
        </c:manualLayout>
      </c:layout>
      <c:pie3DChart>
        <c:varyColors val="1"/>
        <c:ser>
          <c:idx val="0"/>
          <c:order val="0"/>
          <c:explosion val="19"/>
          <c:dPt>
            <c:idx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0-27E4-455D-8E11-2450458C98F9}"/>
              </c:ext>
            </c:extLst>
          </c:dPt>
          <c:dPt>
            <c:idx val="1"/>
            <c:bubble3D val="0"/>
            <c:explosion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1-27E4-455D-8E11-2450458C98F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vert="horz"/>
              <a:lstStyle/>
              <a:p>
                <a:pPr>
                  <a:defRPr sz="1200">
                    <a:solidFill>
                      <a:sysClr val="windowText" lastClr="000000"/>
                    </a:solidFill>
                    <a:latin typeface="Arial Black" pitchFamily="34" charset="0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'GESTION ADMIN'!$O$13:$P$13</c:f>
              <c:strCache>
                <c:ptCount val="2"/>
                <c:pt idx="0">
                  <c:v>SI</c:v>
                </c:pt>
                <c:pt idx="1">
                  <c:v>NO</c:v>
                </c:pt>
              </c:strCache>
            </c:strRef>
          </c:cat>
          <c:val>
            <c:numRef>
              <c:f>'GESTION ADMIN'!$O$14:$P$14</c:f>
              <c:numCache>
                <c:formatCode>General</c:formatCode>
                <c:ptCount val="2"/>
                <c:pt idx="0">
                  <c:v>2</c:v>
                </c:pt>
                <c:pt idx="1">
                  <c:v>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27E4-455D-8E11-2450458C98F9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</c:plotArea>
    <c:legend>
      <c:legendPos val="r"/>
      <c:layout>
        <c:manualLayout>
          <c:xMode val="edge"/>
          <c:yMode val="edge"/>
          <c:x val="0.27898917544776575"/>
          <c:y val="9.7713953815748489E-2"/>
          <c:w val="0.39858752252338947"/>
          <c:h val="0.20202063028102274"/>
        </c:manualLayout>
      </c:layout>
      <c:overlay val="0"/>
      <c:txPr>
        <a:bodyPr rot="0" vert="horz"/>
        <a:lstStyle/>
        <a:p>
          <a:pPr>
            <a:defRPr sz="1100">
              <a:latin typeface="Arial Black" pitchFamily="34" charset="0"/>
            </a:defRPr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 orientation="portrait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r>
              <a:rPr lang="es-ES">
                <a:solidFill>
                  <a:sysClr val="windowText" lastClr="000000"/>
                </a:solidFill>
              </a:rPr>
              <a:t>GESTION</a:t>
            </a:r>
            <a:r>
              <a:rPr lang="es-ES" baseline="0">
                <a:solidFill>
                  <a:sysClr val="windowText" lastClr="000000"/>
                </a:solidFill>
              </a:rPr>
              <a:t> ADMINISTRATIVA</a:t>
            </a:r>
            <a:endParaRPr lang="es-ES">
              <a:solidFill>
                <a:sysClr val="windowText" lastClr="000000"/>
              </a:solidFill>
            </a:endParaRPr>
          </a:p>
        </c:rich>
      </c:tx>
      <c:layout>
        <c:manualLayout>
          <c:xMode val="edge"/>
          <c:yMode val="edge"/>
          <c:x val="0.24560411198600174"/>
          <c:y val="2.7777777777777776E-2"/>
        </c:manualLayout>
      </c:layout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7.2190445143032494E-2"/>
          <c:y val="1.2396337781720947E-3"/>
          <c:w val="0.87839912220296978"/>
          <c:h val="0.95807179032198442"/>
        </c:manualLayout>
      </c:layout>
      <c:pie3DChart>
        <c:varyColors val="1"/>
        <c:ser>
          <c:idx val="0"/>
          <c:order val="0"/>
          <c:spPr>
            <a:solidFill>
              <a:srgbClr val="FF0000"/>
            </a:solidFill>
          </c:spPr>
          <c:dPt>
            <c:idx val="0"/>
            <c:bubble3D val="0"/>
            <c:explosion val="8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EEFE-47FF-908D-5F6D148ABFCE}"/>
              </c:ext>
            </c:extLst>
          </c:dPt>
          <c:dPt>
            <c:idx val="1"/>
            <c:bubble3D val="0"/>
            <c:explosion val="12"/>
            <c:spPr>
              <a:solidFill>
                <a:srgbClr val="FFFF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EEFE-47FF-908D-5F6D148ABFCE}"/>
              </c:ext>
            </c:extLst>
          </c:dPt>
          <c:dPt>
            <c:idx val="2"/>
            <c:bubble3D val="0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EEFE-47FF-908D-5F6D148ABFCE}"/>
              </c:ext>
            </c:extLst>
          </c:dPt>
          <c:dLbls>
            <c:spPr>
              <a:noFill/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'GESTION ADMIN'!$T$12:$T$14</c:f>
              <c:strCache>
                <c:ptCount val="3"/>
                <c:pt idx="0">
                  <c:v>1= CRITICO</c:v>
                </c:pt>
                <c:pt idx="1">
                  <c:v>2= TOLERABLE</c:v>
                </c:pt>
                <c:pt idx="2">
                  <c:v>3=OPTIMO</c:v>
                </c:pt>
              </c:strCache>
            </c:strRef>
          </c:cat>
          <c:val>
            <c:numRef>
              <c:f>'GESTION ADMIN'!$U$12:$U$14</c:f>
              <c:numCache>
                <c:formatCode>General</c:formatCode>
                <c:ptCount val="3"/>
                <c:pt idx="0">
                  <c:v>6</c:v>
                </c:pt>
                <c:pt idx="1">
                  <c:v>1</c:v>
                </c:pt>
                <c:pt idx="2">
                  <c:v>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6-EEFE-47FF-908D-5F6D148ABFCE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58435720843175121"/>
          <c:y val="0.72717656771776762"/>
          <c:w val="0.41564279156824879"/>
          <c:h val="0.24680911364952621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1" i="0" u="none" strike="noStrike" kern="1200" baseline="0">
              <a:solidFill>
                <a:sysClr val="windowText" lastClr="000000"/>
              </a:solidFill>
              <a:latin typeface="Arial Black" pitchFamily="34" charset="0"/>
              <a:ea typeface="+mn-ea"/>
              <a:cs typeface="Arial" panose="020B0604020202020204" pitchFamily="34" charset="0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s-CO"/>
              <a:t>GESTION COMERCIAL</a:t>
            </a:r>
          </a:p>
        </c:rich>
      </c:tx>
      <c:overlay val="0"/>
    </c:title>
    <c:autoTitleDeleted val="0"/>
    <c:view3D>
      <c:rotX val="50"/>
      <c:rotY val="0"/>
      <c:depthPercent val="100"/>
      <c:rAngAx val="0"/>
      <c:perspective val="30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2.8635350791502517E-2"/>
          <c:y val="0.12839000112834106"/>
          <c:w val="0.91815311639234032"/>
          <c:h val="0.87160992198562037"/>
        </c:manualLayout>
      </c:layout>
      <c:pie3DChart>
        <c:varyColors val="1"/>
        <c:ser>
          <c:idx val="0"/>
          <c:order val="0"/>
          <c:dPt>
            <c:idx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0-E693-4580-AA46-1ED07EDFBB7A}"/>
              </c:ext>
            </c:extLst>
          </c:dPt>
          <c:dPt>
            <c:idx val="1"/>
            <c:bubble3D val="0"/>
            <c:explosion val="15"/>
            <c:extLst xmlns:c16r2="http://schemas.microsoft.com/office/drawing/2015/06/chart">
              <c:ext xmlns:c16="http://schemas.microsoft.com/office/drawing/2014/chart" uri="{C3380CC4-5D6E-409C-BE32-E72D297353CC}">
                <c16:uniqueId val="{00000001-E693-4580-AA46-1ED07EDFBB7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vert="horz"/>
              <a:lstStyle/>
              <a:p>
                <a:pPr>
                  <a:defRPr sz="1200" b="1">
                    <a:solidFill>
                      <a:sysClr val="windowText" lastClr="000000"/>
                    </a:solidFill>
                    <a:latin typeface="Arial Black" pitchFamily="34" charset="0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'GESTION COMERCIAL'!$O$13:$P$13</c:f>
              <c:strCache>
                <c:ptCount val="2"/>
                <c:pt idx="0">
                  <c:v>SI</c:v>
                </c:pt>
                <c:pt idx="1">
                  <c:v>NO</c:v>
                </c:pt>
              </c:strCache>
            </c:strRef>
          </c:cat>
          <c:val>
            <c:numRef>
              <c:f>'GESTION COMERCIAL'!$O$14:$P$14</c:f>
              <c:numCache>
                <c:formatCode>General</c:formatCode>
                <c:ptCount val="2"/>
                <c:pt idx="0">
                  <c:v>9</c:v>
                </c:pt>
                <c:pt idx="1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E693-4580-AA46-1ED07EDFBB7A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</c:plotArea>
    <c:legend>
      <c:legendPos val="r"/>
      <c:layout>
        <c:manualLayout>
          <c:xMode val="edge"/>
          <c:yMode val="edge"/>
          <c:x val="0.40920286424480523"/>
          <c:y val="0.10835932555019438"/>
          <c:w val="0.13312710863734475"/>
          <c:h val="0.11659182146502278"/>
        </c:manualLayout>
      </c:layout>
      <c:overlay val="0"/>
      <c:txPr>
        <a:bodyPr rot="0" vert="horz"/>
        <a:lstStyle/>
        <a:p>
          <a:pPr>
            <a:defRPr b="1">
              <a:solidFill>
                <a:sysClr val="windowText" lastClr="000000"/>
              </a:solidFill>
              <a:latin typeface="Arial Black" pitchFamily="34" charset="0"/>
            </a:defRPr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r>
              <a:rPr lang="es-ES">
                <a:solidFill>
                  <a:sysClr val="windowText" lastClr="000000"/>
                </a:solidFill>
              </a:rPr>
              <a:t>GESTION</a:t>
            </a:r>
            <a:r>
              <a:rPr lang="es-ES" baseline="0">
                <a:solidFill>
                  <a:sysClr val="windowText" lastClr="000000"/>
                </a:solidFill>
              </a:rPr>
              <a:t> COMERCIAL</a:t>
            </a:r>
            <a:endParaRPr lang="es-ES">
              <a:solidFill>
                <a:sysClr val="windowText" lastClr="000000"/>
              </a:solidFill>
            </a:endParaRPr>
          </a:p>
        </c:rich>
      </c:tx>
      <c:layout>
        <c:manualLayout>
          <c:xMode val="edge"/>
          <c:yMode val="edge"/>
          <c:x val="0.19246165714049626"/>
          <c:y val="1.4407172094464765E-2"/>
        </c:manualLayout>
      </c:layout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3.9532805436906834E-2"/>
          <c:y val="0"/>
          <c:w val="0.90522483893989825"/>
          <c:h val="1"/>
        </c:manualLayout>
      </c:layout>
      <c:pie3DChart>
        <c:varyColors val="1"/>
        <c:ser>
          <c:idx val="0"/>
          <c:order val="0"/>
          <c:explosion val="4"/>
          <c:dPt>
            <c:idx val="0"/>
            <c:bubble3D val="0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A4AB-4539-AF02-1D48A8F1441C}"/>
              </c:ext>
            </c:extLst>
          </c:dPt>
          <c:dPt>
            <c:idx val="1"/>
            <c:bubble3D val="0"/>
            <c:explosion val="21"/>
            <c:spPr>
              <a:solidFill>
                <a:srgbClr val="FFFF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A4AB-4539-AF02-1D48A8F1441C}"/>
              </c:ext>
            </c:extLst>
          </c:dPt>
          <c:dPt>
            <c:idx val="2"/>
            <c:bubble3D val="0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A4AB-4539-AF02-1D48A8F1441C}"/>
              </c:ext>
            </c:extLst>
          </c:dPt>
          <c:dLbls>
            <c:dLbl>
              <c:idx val="0"/>
              <c:layout>
                <c:manualLayout>
                  <c:x val="-9.7354273363265451E-2"/>
                  <c:y val="8.1641575448227213E-2"/>
                </c:manualLayout>
              </c:layout>
              <c:spPr>
                <a:solidFill>
                  <a:srgbClr val="FF00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2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bestFit"/>
              <c:showLegendKey val="0"/>
              <c:showVal val="0"/>
              <c:showCatName val="0"/>
              <c:showSerName val="0"/>
              <c:showPercent val="1"/>
              <c:showBubbleSize val="0"/>
              <c:extLst xmlns:c16r2="http://schemas.microsoft.com/office/drawing/2015/06/chart">
                <c:ext xmlns:c16="http://schemas.microsoft.com/office/drawing/2014/chart" uri="{C3380CC4-5D6E-409C-BE32-E72D297353CC}">
                  <c16:uniqueId val="{00000001-A4AB-4539-AF02-1D48A8F1441C}"/>
                </c:ext>
                <c:ext xmlns:c15="http://schemas.microsoft.com/office/drawing/2012/chart" uri="{CE6537A1-D6FC-4f65-9D91-7224C49458BB}">
                  <c15:layout/>
                </c:ext>
              </c:extLst>
            </c:dLbl>
            <c:dLbl>
              <c:idx val="1"/>
              <c:spPr>
                <a:solidFill>
                  <a:srgbClr val="FFFF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2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spPr>
                <a:solidFill>
                  <a:srgbClr val="00B05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2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spPr>
              <a:solidFill>
                <a:schemeClr val="bg1"/>
              </a:solid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2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'GESTION COMERCIAL'!$T$12:$T$14</c:f>
              <c:strCache>
                <c:ptCount val="3"/>
                <c:pt idx="0">
                  <c:v>1= CRITICO</c:v>
                </c:pt>
                <c:pt idx="1">
                  <c:v>2= TOLERABLE</c:v>
                </c:pt>
                <c:pt idx="2">
                  <c:v>3=OPTIMO</c:v>
                </c:pt>
              </c:strCache>
            </c:strRef>
          </c:cat>
          <c:val>
            <c:numRef>
              <c:f>'GESTION COMERCIAL'!$U$12:$U$14</c:f>
              <c:numCache>
                <c:formatCode>General</c:formatCode>
                <c:ptCount val="3"/>
                <c:pt idx="0">
                  <c:v>0</c:v>
                </c:pt>
                <c:pt idx="1">
                  <c:v>2</c:v>
                </c:pt>
                <c:pt idx="2">
                  <c:v>7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6-A4AB-4539-AF02-1D48A8F1441C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1052574386477465"/>
          <c:y val="0.77270723469192582"/>
          <c:w val="0.33197199368154273"/>
          <c:h val="0.18351628929329303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ysClr val="windowText" lastClr="000000"/>
              </a:solidFill>
              <a:latin typeface="Arial Black" pitchFamily="34" charset="0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vert="horz"/>
          <a:lstStyle/>
          <a:p>
            <a:pPr>
              <a:defRPr>
                <a:solidFill>
                  <a:sysClr val="windowText" lastClr="000000"/>
                </a:solidFill>
              </a:defRPr>
            </a:pPr>
            <a:r>
              <a:rPr lang="es-CO">
                <a:solidFill>
                  <a:sysClr val="windowText" lastClr="000000"/>
                </a:solidFill>
              </a:rPr>
              <a:t>GESTION PRODUCCION</a:t>
            </a:r>
          </a:p>
        </c:rich>
      </c:tx>
      <c:overlay val="0"/>
    </c:title>
    <c:autoTitleDeleted val="0"/>
    <c:view3D>
      <c:rotX val="50"/>
      <c:rotY val="0"/>
      <c:depthPercent val="100"/>
      <c:rAngAx val="0"/>
      <c:perspective val="30"/>
    </c:view3D>
    <c:floor>
      <c:thickness val="0"/>
    </c:floor>
    <c:sideWall>
      <c:thickness val="0"/>
    </c:sideWall>
    <c:backWall>
      <c:thickness val="0"/>
    </c:backWall>
    <c:plotArea>
      <c:layout/>
      <c:pie3DChart>
        <c:varyColors val="1"/>
        <c:ser>
          <c:idx val="0"/>
          <c:order val="0"/>
          <c:explosion val="13"/>
          <c:dPt>
            <c:idx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0-6626-464B-9F31-02B1AB1ACDF0}"/>
              </c:ext>
            </c:extLst>
          </c:dPt>
          <c:dPt>
            <c:idx val="1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1-6626-464B-9F31-02B1AB1ACDF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vert="horz"/>
              <a:lstStyle/>
              <a:p>
                <a:pPr>
                  <a:defRPr b="1">
                    <a:solidFill>
                      <a:sysClr val="windowText" lastClr="000000"/>
                    </a:solidFill>
                    <a:latin typeface="Arial Black" pitchFamily="34" charset="0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'GESTION PRODUCCION '!$O$13:$P$13</c:f>
              <c:strCache>
                <c:ptCount val="2"/>
                <c:pt idx="0">
                  <c:v>SI</c:v>
                </c:pt>
                <c:pt idx="1">
                  <c:v>NO</c:v>
                </c:pt>
              </c:strCache>
            </c:strRef>
          </c:cat>
          <c:val>
            <c:numRef>
              <c:f>'GESTION PRODUCCION '!$O$14:$P$14</c:f>
              <c:numCache>
                <c:formatCode>General</c:formatCode>
                <c:ptCount val="2"/>
                <c:pt idx="0">
                  <c:v>8</c:v>
                </c:pt>
                <c:pt idx="1">
                  <c:v>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6626-464B-9F31-02B1AB1ACDF0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</c:plotArea>
    <c:legend>
      <c:legendPos val="r"/>
      <c:layout>
        <c:manualLayout>
          <c:xMode val="edge"/>
          <c:yMode val="edge"/>
          <c:x val="0.44398444528711539"/>
          <c:y val="0.16843758973111922"/>
          <c:w val="0.13297495036916421"/>
          <c:h val="0.11924993829017767"/>
        </c:manualLayout>
      </c:layout>
      <c:overlay val="0"/>
      <c:txPr>
        <a:bodyPr rot="0" vert="horz"/>
        <a:lstStyle/>
        <a:p>
          <a:pPr>
            <a:defRPr sz="1050" b="1">
              <a:solidFill>
                <a:sysClr val="windowText" lastClr="000000"/>
              </a:solidFill>
              <a:latin typeface="Arial Black" pitchFamily="34" charset="0"/>
            </a:defRPr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r>
              <a:rPr lang="es-ES">
                <a:solidFill>
                  <a:sysClr val="windowText" lastClr="000000"/>
                </a:solidFill>
              </a:rPr>
              <a:t>GESTION</a:t>
            </a:r>
            <a:r>
              <a:rPr lang="es-ES" baseline="0">
                <a:solidFill>
                  <a:sysClr val="windowText" lastClr="000000"/>
                </a:solidFill>
              </a:rPr>
              <a:t> PRODUCCION</a:t>
            </a:r>
            <a:endParaRPr lang="es-ES">
              <a:solidFill>
                <a:sysClr val="windowText" lastClr="000000"/>
              </a:solidFill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1481481481481481"/>
          <c:y val="3.1251261861498071E-3"/>
          <c:w val="0.8023703703703704"/>
          <c:h val="0.96161846355744007"/>
        </c:manualLayout>
      </c:layout>
      <c:pie3DChart>
        <c:varyColors val="1"/>
        <c:ser>
          <c:idx val="0"/>
          <c:order val="0"/>
          <c:dPt>
            <c:idx val="0"/>
            <c:bubble3D val="0"/>
            <c:explosion val="17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40ED-4F5E-815D-CDEB8D6E15C5}"/>
              </c:ext>
            </c:extLst>
          </c:dPt>
          <c:dPt>
            <c:idx val="1"/>
            <c:bubble3D val="0"/>
            <c:explosion val="15"/>
            <c:spPr>
              <a:solidFill>
                <a:srgbClr val="FFFF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40ED-4F5E-815D-CDEB8D6E15C5}"/>
              </c:ext>
            </c:extLst>
          </c:dPt>
          <c:dPt>
            <c:idx val="2"/>
            <c:bubble3D val="0"/>
            <c:explosion val="11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40ED-4F5E-815D-CDEB8D6E15C5}"/>
              </c:ext>
            </c:extLst>
          </c:dPt>
          <c:dLbls>
            <c:dLbl>
              <c:idx val="0"/>
              <c:spPr>
                <a:solidFill>
                  <a:srgbClr val="FF00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spPr>
                <a:solidFill>
                  <a:srgbClr val="FFFF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spPr>
                <a:solidFill>
                  <a:srgbClr val="00B05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'GESTION PRODUCCION '!$T$12:$T$14</c:f>
              <c:strCache>
                <c:ptCount val="3"/>
                <c:pt idx="0">
                  <c:v>1= CRITICO</c:v>
                </c:pt>
                <c:pt idx="1">
                  <c:v>2= TOLERABLE</c:v>
                </c:pt>
                <c:pt idx="2">
                  <c:v>3=OPTIMO</c:v>
                </c:pt>
              </c:strCache>
            </c:strRef>
          </c:cat>
          <c:val>
            <c:numRef>
              <c:f>'GESTION PRODUCCION '!$U$12:$U$14</c:f>
              <c:numCache>
                <c:formatCode>General</c:formatCode>
                <c:ptCount val="3"/>
                <c:pt idx="0">
                  <c:v>2</c:v>
                </c:pt>
                <c:pt idx="1">
                  <c:v>3</c:v>
                </c:pt>
                <c:pt idx="2">
                  <c:v>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6-40ED-4F5E-815D-CDEB8D6E15C5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55986905803441234"/>
          <c:y val="0.76462573187966887"/>
          <c:w val="0.40679760863225428"/>
          <c:h val="0.23028391883706845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000" b="1" i="0" u="none" strike="noStrike" kern="1200" baseline="0">
              <a:solidFill>
                <a:sysClr val="windowText" lastClr="000000"/>
              </a:solidFill>
              <a:latin typeface="Arial Black" pitchFamily="34" charset="0"/>
              <a:ea typeface="+mn-ea"/>
              <a:cs typeface="Arial" panose="020B0604020202020204" pitchFamily="34" charset="0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r>
              <a:rPr lang="es-ES">
                <a:solidFill>
                  <a:sysClr val="windowText" lastClr="000000"/>
                </a:solidFill>
              </a:rPr>
              <a:t>GESTION</a:t>
            </a:r>
            <a:r>
              <a:rPr lang="es-ES" baseline="0">
                <a:solidFill>
                  <a:sysClr val="windowText" lastClr="000000"/>
                </a:solidFill>
              </a:rPr>
              <a:t> FINANCIERA</a:t>
            </a:r>
            <a:endParaRPr lang="es-ES">
              <a:solidFill>
                <a:sysClr val="windowText" lastClr="000000"/>
              </a:solidFill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3521593976948545"/>
          <c:y val="0"/>
          <c:w val="0.72821164474263511"/>
          <c:h val="1"/>
        </c:manualLayout>
      </c:layout>
      <c:pie3DChart>
        <c:varyColors val="1"/>
        <c:ser>
          <c:idx val="0"/>
          <c:order val="0"/>
          <c:explosion val="10"/>
          <c:dPt>
            <c:idx val="0"/>
            <c:bubble3D val="0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2DE6-46F3-9BBE-4D4B292AE071}"/>
              </c:ext>
            </c:extLst>
          </c:dPt>
          <c:dPt>
            <c:idx val="1"/>
            <c:bubble3D val="0"/>
            <c:spPr>
              <a:solidFill>
                <a:srgbClr val="FFFF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2DE6-46F3-9BBE-4D4B292AE071}"/>
              </c:ext>
            </c:extLst>
          </c:dPt>
          <c:dPt>
            <c:idx val="2"/>
            <c:bubble3D val="0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2DE6-46F3-9BBE-4D4B292AE071}"/>
              </c:ext>
            </c:extLst>
          </c:dPt>
          <c:dLbls>
            <c:dLbl>
              <c:idx val="0"/>
              <c:spPr>
                <a:solidFill>
                  <a:srgbClr val="FF00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spPr>
                <a:solidFill>
                  <a:srgbClr val="FFFF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spPr>
                <a:solidFill>
                  <a:srgbClr val="00B05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'GESTION FINANCIERA '!$T$12:$T$14</c:f>
              <c:strCache>
                <c:ptCount val="3"/>
                <c:pt idx="0">
                  <c:v>1= CRITICO</c:v>
                </c:pt>
                <c:pt idx="1">
                  <c:v>2= TOLERABLE</c:v>
                </c:pt>
                <c:pt idx="2">
                  <c:v>3=OPTIMO</c:v>
                </c:pt>
              </c:strCache>
            </c:strRef>
          </c:cat>
          <c:val>
            <c:numRef>
              <c:f>'GESTION FINANCIERA '!$U$12:$U$14</c:f>
              <c:numCache>
                <c:formatCode>General</c:formatCode>
                <c:ptCount val="3"/>
                <c:pt idx="0">
                  <c:v>0</c:v>
                </c:pt>
                <c:pt idx="1">
                  <c:v>0</c:v>
                </c:pt>
                <c:pt idx="2">
                  <c:v>8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6-2DE6-46F3-9BBE-4D4B292AE071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2223158384222754"/>
          <c:y val="0.76678581336855434"/>
          <c:w val="0.33756908271279029"/>
          <c:h val="0.19641099141516122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ysClr val="windowText" lastClr="000000"/>
              </a:solidFill>
              <a:latin typeface="Arial Black" pitchFamily="34" charset="0"/>
              <a:ea typeface="+mn-ea"/>
              <a:cs typeface="Arial" panose="020B0604020202020204" pitchFamily="34" charset="0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s-CO"/>
              <a:t>GESTION FINANCIERA </a:t>
            </a:r>
          </a:p>
        </c:rich>
      </c:tx>
      <c:overlay val="0"/>
    </c:title>
    <c:autoTitleDeleted val="0"/>
    <c:view3D>
      <c:rotX val="50"/>
      <c:rotY val="0"/>
      <c:depthPercent val="100"/>
      <c:rAngAx val="0"/>
      <c:perspective val="30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1.3563423824687941E-2"/>
          <c:y val="7.6875833300411325E-2"/>
          <c:w val="0.81127670532687446"/>
          <c:h val="0.83693718214610924"/>
        </c:manualLayout>
      </c:layout>
      <c:pie3DChart>
        <c:varyColors val="1"/>
        <c:ser>
          <c:idx val="0"/>
          <c:order val="0"/>
          <c:dPt>
            <c:idx val="0"/>
            <c:bubble3D val="0"/>
            <c:explosion val="28"/>
            <c:extLst xmlns:c16r2="http://schemas.microsoft.com/office/drawing/2015/06/chart">
              <c:ext xmlns:c16="http://schemas.microsoft.com/office/drawing/2014/chart" uri="{C3380CC4-5D6E-409C-BE32-E72D297353CC}">
                <c16:uniqueId val="{00000000-27B9-4832-BEF2-F5A861E04CE9}"/>
              </c:ext>
            </c:extLst>
          </c:dPt>
          <c:dPt>
            <c:idx val="1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1-27B9-4832-BEF2-F5A861E04CE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vert="horz"/>
              <a:lstStyle/>
              <a:p>
                <a:pPr>
                  <a:defRPr b="1">
                    <a:solidFill>
                      <a:sysClr val="windowText" lastClr="000000"/>
                    </a:solidFill>
                    <a:latin typeface="Arial Black" pitchFamily="34" charset="0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'GESTION FINANCIERA '!$O$13:$P$13</c:f>
              <c:strCache>
                <c:ptCount val="2"/>
                <c:pt idx="0">
                  <c:v>SI</c:v>
                </c:pt>
                <c:pt idx="1">
                  <c:v>NO</c:v>
                </c:pt>
              </c:strCache>
            </c:strRef>
          </c:cat>
          <c:val>
            <c:numRef>
              <c:f>'GESTION FINANCIERA '!$O$14:$P$14</c:f>
              <c:numCache>
                <c:formatCode>General</c:formatCode>
                <c:ptCount val="2"/>
                <c:pt idx="0">
                  <c:v>9</c:v>
                </c:pt>
                <c:pt idx="1">
                  <c:v>1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27B9-4832-BEF2-F5A861E04CE9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</c:plotArea>
    <c:legend>
      <c:legendPos val="r"/>
      <c:overlay val="0"/>
      <c:txPr>
        <a:bodyPr rot="0" vert="horz"/>
        <a:lstStyle/>
        <a:p>
          <a:pPr>
            <a:defRPr/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s-CO"/>
              <a:t>GESTION HUMANA</a:t>
            </a:r>
          </a:p>
        </c:rich>
      </c:tx>
      <c:overlay val="0"/>
    </c:title>
    <c:autoTitleDeleted val="0"/>
    <c:view3D>
      <c:rotX val="50"/>
      <c:rotY val="0"/>
      <c:depthPercent val="100"/>
      <c:rAngAx val="0"/>
      <c:perspective val="30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7.3226534067059354E-2"/>
          <c:y val="0.19750614223083518"/>
          <c:w val="0.91945081252623473"/>
          <c:h val="0.80002786829921058"/>
        </c:manualLayout>
      </c:layout>
      <c:pie3DChart>
        <c:varyColors val="1"/>
        <c:ser>
          <c:idx val="0"/>
          <c:order val="0"/>
          <c:dPt>
            <c:idx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0-6790-46AF-AE3E-F2B0CD2FA1F9}"/>
              </c:ext>
            </c:extLst>
          </c:dPt>
          <c:dPt>
            <c:idx val="1"/>
            <c:bubble3D val="0"/>
            <c:explosion val="13"/>
            <c:extLst xmlns:c16r2="http://schemas.microsoft.com/office/drawing/2015/06/chart">
              <c:ext xmlns:c16="http://schemas.microsoft.com/office/drawing/2014/chart" uri="{C3380CC4-5D6E-409C-BE32-E72D297353CC}">
                <c16:uniqueId val="{00000001-6790-46AF-AE3E-F2B0CD2FA1F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vert="horz"/>
              <a:lstStyle/>
              <a:p>
                <a:pPr>
                  <a:defRPr sz="1200" b="1">
                    <a:solidFill>
                      <a:schemeClr val="tx1"/>
                    </a:solidFill>
                    <a:latin typeface="Arial Black" pitchFamily="34" charset="0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'GESTION HUMANA '!$O$13:$P$13</c:f>
              <c:strCache>
                <c:ptCount val="2"/>
                <c:pt idx="0">
                  <c:v>SI</c:v>
                </c:pt>
                <c:pt idx="1">
                  <c:v>NO</c:v>
                </c:pt>
              </c:strCache>
            </c:strRef>
          </c:cat>
          <c:val>
            <c:numRef>
              <c:f>'GESTION HUMANA '!$O$14:$P$14</c:f>
              <c:numCache>
                <c:formatCode>General</c:formatCode>
                <c:ptCount val="2"/>
                <c:pt idx="0">
                  <c:v>8</c:v>
                </c:pt>
                <c:pt idx="1">
                  <c:v>2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6790-46AF-AE3E-F2B0CD2FA1F9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</c:plotArea>
    <c:legend>
      <c:legendPos val="r"/>
      <c:layout>
        <c:manualLayout>
          <c:xMode val="edge"/>
          <c:yMode val="edge"/>
          <c:x val="0.26166954191325364"/>
          <c:y val="0.1156742985719937"/>
          <c:w val="0.47471493544533266"/>
          <c:h val="0.13737296459905038"/>
        </c:manualLayout>
      </c:layout>
      <c:overlay val="0"/>
      <c:txPr>
        <a:bodyPr rot="0" vert="horz"/>
        <a:lstStyle/>
        <a:p>
          <a:pPr>
            <a:defRPr b="1">
              <a:solidFill>
                <a:schemeClr val="tx1"/>
              </a:solidFill>
              <a:latin typeface="Arial Black" pitchFamily="34" charset="0"/>
            </a:defRPr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r>
              <a:rPr lang="es-ES">
                <a:solidFill>
                  <a:sysClr val="windowText" lastClr="000000"/>
                </a:solidFill>
              </a:rPr>
              <a:t>GESTION</a:t>
            </a:r>
            <a:r>
              <a:rPr lang="es-ES" baseline="0">
                <a:solidFill>
                  <a:sysClr val="windowText" lastClr="000000"/>
                </a:solidFill>
              </a:rPr>
              <a:t> HUMANA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2128554987982747"/>
          <c:y val="3.0331384210667878E-2"/>
          <c:w val="0.70819694624564"/>
          <c:h val="0.95378208812769771"/>
        </c:manualLayout>
      </c:layout>
      <c:pie3DChart>
        <c:varyColors val="1"/>
        <c:ser>
          <c:idx val="1"/>
          <c:order val="1"/>
          <c:dPt>
            <c:idx val="0"/>
            <c:bubble3D val="0"/>
            <c:spPr>
              <a:solidFill>
                <a:srgbClr val="FF0000"/>
              </a:solidFill>
            </c:spPr>
          </c:dPt>
          <c:dPt>
            <c:idx val="1"/>
            <c:bubble3D val="0"/>
            <c:spPr>
              <a:solidFill>
                <a:srgbClr val="FFFF00"/>
              </a:solidFill>
            </c:spPr>
          </c:dPt>
          <c:dLbls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</c:dLbls>
          <c:cat>
            <c:strRef>
              <c:f>'GESTION HUMANA '!$T$12:$T$14</c:f>
              <c:strCache>
                <c:ptCount val="3"/>
                <c:pt idx="0">
                  <c:v>1= CRITICO</c:v>
                </c:pt>
                <c:pt idx="1">
                  <c:v>2= TOLERABLE</c:v>
                </c:pt>
                <c:pt idx="2">
                  <c:v>3=OPTIMO</c:v>
                </c:pt>
              </c:strCache>
            </c:strRef>
          </c:cat>
          <c:val>
            <c:numRef>
              <c:f>'GESTION HUMANA '!$U$12:$U$14</c:f>
              <c:numCache>
                <c:formatCode>General</c:formatCode>
                <c:ptCount val="3"/>
                <c:pt idx="0">
                  <c:v>6</c:v>
                </c:pt>
                <c:pt idx="1">
                  <c:v>1</c:v>
                </c:pt>
                <c:pt idx="2">
                  <c:v>2</c:v>
                </c:pt>
              </c:numCache>
            </c:numRef>
          </c:val>
        </c:ser>
        <c:ser>
          <c:idx val="0"/>
          <c:order val="0"/>
          <c:explosion val="5"/>
          <c:dPt>
            <c:idx val="0"/>
            <c:bubble3D val="0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77DC-4E31-94DA-DF429D35F008}"/>
              </c:ext>
            </c:extLst>
          </c:dPt>
          <c:dPt>
            <c:idx val="1"/>
            <c:bubble3D val="0"/>
            <c:explosion val="22"/>
            <c:spPr>
              <a:solidFill>
                <a:srgbClr val="FFFF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77DC-4E31-94DA-DF429D35F008}"/>
              </c:ext>
            </c:extLst>
          </c:dPt>
          <c:dPt>
            <c:idx val="2"/>
            <c:bubble3D val="0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77DC-4E31-94DA-DF429D35F008}"/>
              </c:ext>
            </c:extLst>
          </c:dPt>
          <c:dLbls>
            <c:dLbl>
              <c:idx val="0"/>
              <c:spPr>
                <a:solidFill>
                  <a:srgbClr val="FF00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spPr>
                <a:solidFill>
                  <a:srgbClr val="FFFF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spPr>
                <a:solidFill>
                  <a:srgbClr val="00B05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'GESTION CALIDAD'!$T$12:$T$14</c:f>
              <c:strCache>
                <c:ptCount val="3"/>
                <c:pt idx="0">
                  <c:v>1= CRITICO</c:v>
                </c:pt>
                <c:pt idx="1">
                  <c:v>2= TOLERABLE</c:v>
                </c:pt>
                <c:pt idx="2">
                  <c:v>3=OPTIMO</c:v>
                </c:pt>
              </c:strCache>
            </c:strRef>
          </c:cat>
          <c:val>
            <c:numRef>
              <c:f>'GESTION CALIDAD'!$U$12:$U$14</c:f>
              <c:numCache>
                <c:formatCode>General</c:formatCode>
                <c:ptCount val="3"/>
                <c:pt idx="0">
                  <c:v>1</c:v>
                </c:pt>
                <c:pt idx="1">
                  <c:v>4</c:v>
                </c:pt>
                <c:pt idx="2">
                  <c:v>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6-77DC-4E31-94DA-DF429D35F008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0924729259581933"/>
          <c:y val="0.79342666772576853"/>
          <c:w val="0.36697226533426419"/>
          <c:h val="0.20657338195310485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/>
              </a:solidFill>
              <a:latin typeface="Arial Black" pitchFamily="34" charset="0"/>
              <a:ea typeface="+mn-ea"/>
              <a:cs typeface="Arial" panose="020B0604020202020204" pitchFamily="34" charset="0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6"/>
    </mc:Choice>
    <mc:Fallback>
      <c:style val="6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1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s-CO">
                <a:solidFill>
                  <a:sysClr val="windowText" lastClr="000000"/>
                </a:solidFill>
              </a:rPr>
              <a:t>GESTION DE CALIDAD 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2.8645833333333332E-2"/>
          <c:y val="0.12851709645876536"/>
          <c:w val="0.94688207893880927"/>
          <c:h val="0.87148296468556519"/>
        </c:manualLayout>
      </c:layout>
      <c:pie3DChart>
        <c:varyColors val="1"/>
        <c:ser>
          <c:idx val="0"/>
          <c:order val="0"/>
          <c:dPt>
            <c:idx val="0"/>
            <c:bubble3D val="0"/>
            <c:explosion val="10"/>
            <c:spPr>
              <a:solidFill>
                <a:schemeClr val="accent4">
                  <a:tint val="77000"/>
                </a:schemeClr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8C1C-4ACE-A36D-06422FA3D9AC}"/>
              </c:ext>
            </c:extLst>
          </c:dPt>
          <c:dPt>
            <c:idx val="1"/>
            <c:bubble3D val="0"/>
            <c:spPr>
              <a:solidFill>
                <a:schemeClr val="accent4">
                  <a:shade val="76000"/>
                </a:schemeClr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8C1C-4ACE-A36D-06422FA3D9AC}"/>
              </c:ext>
            </c:extLst>
          </c:dPt>
          <c:dLbls>
            <c:dLbl>
              <c:idx val="0"/>
              <c:spPr>
                <a:solidFill>
                  <a:schemeClr val="accent4">
                    <a:lumMod val="60000"/>
                    <a:lumOff val="40000"/>
                  </a:schemeClr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12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Arial" panose="020B0604020202020204" pitchFamily="34" charset="0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spPr>
                <a:solidFill>
                  <a:schemeClr val="accent4">
                    <a:lumMod val="75000"/>
                  </a:schemeClr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12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Arial" panose="020B0604020202020204" pitchFamily="34" charset="0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Arial" panose="020B0604020202020204" pitchFamily="34" charset="0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'GESTION CALIDAD'!$O$13:$P$13</c:f>
              <c:strCache>
                <c:ptCount val="2"/>
                <c:pt idx="0">
                  <c:v>SI</c:v>
                </c:pt>
                <c:pt idx="1">
                  <c:v>NO</c:v>
                </c:pt>
              </c:strCache>
            </c:strRef>
          </c:cat>
          <c:val>
            <c:numRef>
              <c:f>'GESTION CALIDAD'!$O$14:$P$14</c:f>
              <c:numCache>
                <c:formatCode>General</c:formatCode>
                <c:ptCount val="2"/>
                <c:pt idx="0">
                  <c:v>7</c:v>
                </c:pt>
                <c:pt idx="1">
                  <c:v>3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4-8C1C-4ACE-A36D-06422FA3D9AC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41033739151957666"/>
          <c:y val="0.11570415222774828"/>
          <c:w val="0.31459323459415156"/>
          <c:h val="0.12608935716081074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/>
              </a:solidFill>
              <a:latin typeface="Arial Black" pitchFamily="34" charset="0"/>
              <a:ea typeface="+mn-ea"/>
              <a:cs typeface="Arial" panose="020B0604020202020204" pitchFamily="34" charset="0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 sz="1200" b="1">
          <a:latin typeface="Arial" panose="020B0604020202020204" pitchFamily="34" charset="0"/>
          <a:cs typeface="Arial" panose="020B0604020202020204" pitchFamily="34" charset="0"/>
        </a:defRPr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r>
              <a:rPr lang="es-ES">
                <a:solidFill>
                  <a:sysClr val="windowText" lastClr="000000"/>
                </a:solidFill>
              </a:rPr>
              <a:t>GESTION</a:t>
            </a:r>
            <a:r>
              <a:rPr lang="es-ES" baseline="0">
                <a:solidFill>
                  <a:sysClr val="windowText" lastClr="000000"/>
                </a:solidFill>
              </a:rPr>
              <a:t> CALIDAD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2128554987982747"/>
          <c:y val="3.0331384210667878E-2"/>
          <c:w val="0.70819694624564"/>
          <c:h val="0.95378208812769771"/>
        </c:manualLayout>
      </c:layout>
      <c:pie3DChart>
        <c:varyColors val="1"/>
        <c:ser>
          <c:idx val="0"/>
          <c:order val="0"/>
          <c:explosion val="5"/>
          <c:dPt>
            <c:idx val="0"/>
            <c:bubble3D val="0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77DC-4E31-94DA-DF429D35F008}"/>
              </c:ext>
            </c:extLst>
          </c:dPt>
          <c:dPt>
            <c:idx val="1"/>
            <c:bubble3D val="0"/>
            <c:explosion val="22"/>
            <c:spPr>
              <a:solidFill>
                <a:srgbClr val="FFFF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77DC-4E31-94DA-DF429D35F008}"/>
              </c:ext>
            </c:extLst>
          </c:dPt>
          <c:dPt>
            <c:idx val="2"/>
            <c:bubble3D val="0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77DC-4E31-94DA-DF429D35F008}"/>
              </c:ext>
            </c:extLst>
          </c:dPt>
          <c:dLbls>
            <c:dLbl>
              <c:idx val="0"/>
              <c:spPr>
                <a:solidFill>
                  <a:srgbClr val="FF00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spPr>
                <a:solidFill>
                  <a:srgbClr val="FFFF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spPr>
                <a:solidFill>
                  <a:srgbClr val="00B05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0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'GESTION CALIDAD'!$T$12:$T$14</c:f>
              <c:strCache>
                <c:ptCount val="3"/>
                <c:pt idx="0">
                  <c:v>1= CRITICO</c:v>
                </c:pt>
                <c:pt idx="1">
                  <c:v>2= TOLERABLE</c:v>
                </c:pt>
                <c:pt idx="2">
                  <c:v>3=OPTIMO</c:v>
                </c:pt>
              </c:strCache>
            </c:strRef>
          </c:cat>
          <c:val>
            <c:numRef>
              <c:f>'GESTION CALIDAD'!$U$12:$U$14</c:f>
              <c:numCache>
                <c:formatCode>General</c:formatCode>
                <c:ptCount val="3"/>
                <c:pt idx="0">
                  <c:v>1</c:v>
                </c:pt>
                <c:pt idx="1">
                  <c:v>4</c:v>
                </c:pt>
                <c:pt idx="2">
                  <c:v>5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6-77DC-4E31-94DA-DF429D35F008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7885809008965226"/>
          <c:y val="0.79342666772576853"/>
          <c:w val="0.29736156858310125"/>
          <c:h val="0.17088784333178947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1" i="0" u="none" strike="noStrike" kern="1200" baseline="0">
              <a:solidFill>
                <a:schemeClr val="tx1"/>
              </a:solidFill>
              <a:latin typeface="Arial Black" pitchFamily="34" charset="0"/>
              <a:ea typeface="+mn-ea"/>
              <a:cs typeface="Arial" panose="020B0604020202020204" pitchFamily="34" charset="0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r>
              <a:rPr lang="es-ES">
                <a:solidFill>
                  <a:sysClr val="windowText" lastClr="000000"/>
                </a:solidFill>
              </a:rPr>
              <a:t>GESTION</a:t>
            </a:r>
            <a:r>
              <a:rPr lang="es-ES" baseline="0">
                <a:solidFill>
                  <a:sysClr val="windowText" lastClr="000000"/>
                </a:solidFill>
              </a:rPr>
              <a:t> DE SEGURIDAD</a:t>
            </a:r>
            <a:endParaRPr lang="es-ES">
              <a:solidFill>
                <a:sysClr val="windowText" lastClr="000000"/>
              </a:solidFill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4.9281314168377825E-2"/>
          <c:y val="7.3729082936597676E-2"/>
          <c:w val="0.67670741705404602"/>
          <c:h val="0.92627091202501544"/>
        </c:manualLayout>
      </c:layout>
      <c:pie3DChart>
        <c:varyColors val="1"/>
        <c:ser>
          <c:idx val="0"/>
          <c:order val="0"/>
          <c:explosion val="1"/>
          <c:dPt>
            <c:idx val="0"/>
            <c:bubble3D val="0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4E0F-4227-AC81-EA7964A78B42}"/>
              </c:ext>
            </c:extLst>
          </c:dPt>
          <c:dPt>
            <c:idx val="1"/>
            <c:bubble3D val="0"/>
            <c:explosion val="9"/>
            <c:spPr>
              <a:solidFill>
                <a:srgbClr val="FFFF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4E0F-4227-AC81-EA7964A78B42}"/>
              </c:ext>
            </c:extLst>
          </c:dPt>
          <c:dPt>
            <c:idx val="2"/>
            <c:bubble3D val="0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4E0F-4227-AC81-EA7964A78B42}"/>
              </c:ext>
            </c:extLst>
          </c:dPt>
          <c:dLbls>
            <c:dLbl>
              <c:idx val="0"/>
              <c:spPr>
                <a:solidFill>
                  <a:srgbClr val="FF00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1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spPr>
                <a:solidFill>
                  <a:srgbClr val="FFFF0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1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spPr>
                <a:solidFill>
                  <a:srgbClr val="00B050"/>
                </a:solidFill>
                <a:ln>
                  <a:noFill/>
                </a:ln>
                <a:effectLst>
                  <a:outerShdw blurRad="50800" dist="38100" dir="2700000" algn="tl" rotWithShape="0">
                    <a:prstClr val="black">
                      <a:alpha val="40000"/>
                    </a:prstClr>
                  </a:outerShdw>
                </a:effectLst>
              </c:spPr>
              <c:txPr>
                <a:bodyPr rot="0" spcFirstLastPara="1" vertOverflow="ellipsis" vert="horz" wrap="square" lIns="38100" tIns="19050" rIns="38100" bIns="19050" anchor="ctr" anchorCtr="1">
                  <a:spAutoFit/>
                </a:bodyPr>
                <a:lstStyle/>
                <a:p>
                  <a:pPr>
                    <a:defRPr sz="1100" b="1" i="0" u="none" strike="noStrike" kern="1200" baseline="0">
                      <a:solidFill>
                        <a:sysClr val="windowText" lastClr="000000"/>
                      </a:solidFill>
                      <a:latin typeface="Arial Black" pitchFamily="34" charset="0"/>
                      <a:ea typeface="+mn-ea"/>
                      <a:cs typeface="+mn-cs"/>
                    </a:defRPr>
                  </a:pPr>
                  <a:endParaRPr lang="es-CO"/>
                </a:p>
              </c:txPr>
              <c:dLblPos val="ctr"/>
              <c:showLegendKey val="0"/>
              <c:showVal val="0"/>
              <c:showCatName val="0"/>
              <c:showSerName val="0"/>
              <c:showPercent val="1"/>
              <c:showBubbleSize val="0"/>
            </c:dLbl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 Black" pitchFamily="34" charset="0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val>
            <c:numRef>
              <c:f>'GESTION DE SEGURIDAD'!$U$14:$U$16</c:f>
              <c:numCache>
                <c:formatCode>General</c:formatCode>
                <c:ptCount val="3"/>
                <c:pt idx="0">
                  <c:v>0</c:v>
                </c:pt>
                <c:pt idx="1">
                  <c:v>5</c:v>
                </c:pt>
                <c:pt idx="2">
                  <c:v>4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6-4E0F-4227-AC81-EA7964A78B42}"/>
            </c:ext>
            <c:ext xmlns:c15="http://schemas.microsoft.com/office/drawing/2012/chart" uri="{02D57815-91ED-43cb-92C2-25804820EDAC}">
              <c15:filteredCategoryTitle>
                <c15:cat>
                  <c:multiLvlStrRef>
                    <c:extLst xmlns:c16r2="http://schemas.microsoft.com/office/drawing/2015/06/chart" xmlns:c16="http://schemas.microsoft.com/office/drawing/2014/chart">
                      <c:ext uri="{02D57815-91ED-43cb-92C2-25804820EDAC}">
                        <c15:formulaRef>
                          <c15:sqref>'GESTION DE SEGURIDAD'!#REF!</c15:sqref>
                        </c15:formulaRef>
                      </c:ext>
                    </c:extLst>
                  </c:multiLvlStrRef>
                </c15:cat>
              </c15:filteredCategoryTitle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8513738548721559"/>
          <c:y val="0.65911487232320254"/>
          <c:w val="0.31107114645037981"/>
          <c:h val="0.26485451468099197"/>
        </c:manualLayout>
      </c:layout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rtl="0">
            <a:defRPr sz="900" b="1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5"/>
    </mc:Choice>
    <mc:Fallback>
      <c:style val="5"/>
    </mc:Fallback>
  </mc:AlternateContent>
  <c:chart>
    <c:title>
      <c:tx>
        <c:rich>
          <a:bodyPr rot="0" vert="horz"/>
          <a:lstStyle/>
          <a:p>
            <a:pPr>
              <a:defRPr/>
            </a:pPr>
            <a:r>
              <a:rPr lang="es-CO"/>
              <a:t>GESTION DE SEGURIDAD </a:t>
            </a:r>
          </a:p>
        </c:rich>
      </c:tx>
      <c:overlay val="0"/>
    </c:title>
    <c:autoTitleDeleted val="0"/>
    <c:view3D>
      <c:rotX val="50"/>
      <c:rotY val="0"/>
      <c:depthPercent val="100"/>
      <c:rAngAx val="0"/>
      <c:perspective val="30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5.0128760823884636E-2"/>
          <c:y val="0.1539594374024329"/>
          <c:w val="0.76701398975613488"/>
          <c:h val="0.72702002156971113"/>
        </c:manualLayout>
      </c:layout>
      <c:pie3DChart>
        <c:varyColors val="1"/>
        <c:ser>
          <c:idx val="0"/>
          <c:order val="0"/>
          <c:dPt>
            <c:idx val="0"/>
            <c:bubble3D val="0"/>
            <c:extLst xmlns:c16r2="http://schemas.microsoft.com/office/drawing/2015/06/chart">
              <c:ext xmlns:c16="http://schemas.microsoft.com/office/drawing/2014/chart" uri="{C3380CC4-5D6E-409C-BE32-E72D297353CC}">
                <c16:uniqueId val="{00000000-9A26-4508-8BB0-DF77C9118BB5}"/>
              </c:ext>
            </c:extLst>
          </c:dPt>
          <c:dPt>
            <c:idx val="1"/>
            <c:bubble3D val="0"/>
            <c:explosion val="9"/>
            <c:extLst xmlns:c16r2="http://schemas.microsoft.com/office/drawing/2015/06/chart">
              <c:ext xmlns:c16="http://schemas.microsoft.com/office/drawing/2014/chart" uri="{C3380CC4-5D6E-409C-BE32-E72D297353CC}">
                <c16:uniqueId val="{00000001-9A26-4508-8BB0-DF77C9118BB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vert="horz"/>
              <a:lstStyle/>
              <a:p>
                <a:pPr>
                  <a:defRPr sz="1200" b="1">
                    <a:solidFill>
                      <a:schemeClr val="tx1"/>
                    </a:solidFill>
                    <a:latin typeface="Arial Black" pitchFamily="34" charset="0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'GESTION DE SEGURIDAD'!$O$15:$P$15</c:f>
              <c:strCache>
                <c:ptCount val="2"/>
                <c:pt idx="0">
                  <c:v>SI</c:v>
                </c:pt>
                <c:pt idx="1">
                  <c:v>NO</c:v>
                </c:pt>
              </c:strCache>
            </c:strRef>
          </c:cat>
          <c:val>
            <c:numRef>
              <c:f>'GESTION DE SEGURIDAD'!$O$16:$P$16</c:f>
              <c:numCache>
                <c:formatCode>General</c:formatCode>
                <c:ptCount val="2"/>
                <c:pt idx="0">
                  <c:v>10</c:v>
                </c:pt>
                <c:pt idx="1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9A26-4508-8BB0-DF77C9118BB5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</c:plotArea>
    <c:legend>
      <c:legendPos val="r"/>
      <c:overlay val="0"/>
      <c:txPr>
        <a:bodyPr rot="0" vert="horz"/>
        <a:lstStyle/>
        <a:p>
          <a:pPr>
            <a:defRPr/>
          </a:pPr>
          <a:endParaRPr lang="es-CO"/>
        </a:p>
      </c:txPr>
    </c:legend>
    <c:plotVisOnly val="1"/>
    <c:dispBlanksAs val="gap"/>
    <c:showDLblsOverMax val="0"/>
  </c:chart>
  <c:printSettings>
    <c:headerFooter/>
    <c:pageMargins b="0.75" l="0.7" r="0.7" t="0.75" header="0.3" footer="0.3"/>
    <c:pageSetup/>
  </c:printSettings>
  <c:userShapes r:id="rId1"/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TOTAL SI </a:t>
            </a:r>
          </a:p>
        </c:rich>
      </c:tx>
      <c:layout/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RESUMEN!$B$1</c:f>
              <c:strCache>
                <c:ptCount val="1"/>
                <c:pt idx="0">
                  <c:v>SI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1AC9-49B9-B0EB-E6799505852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1AC9-49B9-B0EB-E6799505852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1AC9-49B9-B0EB-E6799505852C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1AC9-49B9-B0EB-E6799505852C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9-1AC9-49B9-B0EB-E6799505852C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B-1AC9-49B9-B0EB-E6799505852C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1AC9-49B9-B0EB-E6799505852C}"/>
              </c:ext>
            </c:extLst>
          </c:dPt>
          <c:dLbls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RESUMEN!$A$2:$A$8</c:f>
              <c:strCache>
                <c:ptCount val="7"/>
                <c:pt idx="0">
                  <c:v>GESTION ADMINISTRATIVA </c:v>
                </c:pt>
                <c:pt idx="1">
                  <c:v>GESTION COMERCIAL </c:v>
                </c:pt>
                <c:pt idx="2">
                  <c:v>GESTION PRODUCCION  </c:v>
                </c:pt>
                <c:pt idx="3">
                  <c:v>GESTION DE FINANCIERA</c:v>
                </c:pt>
                <c:pt idx="4">
                  <c:v>GESTION DE HUMANA</c:v>
                </c:pt>
                <c:pt idx="5">
                  <c:v>GESTION CALIDAD </c:v>
                </c:pt>
                <c:pt idx="6">
                  <c:v>GESTION SEGURIDAD </c:v>
                </c:pt>
              </c:strCache>
            </c:strRef>
          </c:cat>
          <c:val>
            <c:numRef>
              <c:f>RESUMEN!$B$2:$B$8</c:f>
              <c:numCache>
                <c:formatCode>General</c:formatCode>
                <c:ptCount val="7"/>
                <c:pt idx="0">
                  <c:v>2</c:v>
                </c:pt>
                <c:pt idx="1">
                  <c:v>9</c:v>
                </c:pt>
                <c:pt idx="2">
                  <c:v>8</c:v>
                </c:pt>
                <c:pt idx="3">
                  <c:v>9</c:v>
                </c:pt>
                <c:pt idx="4">
                  <c:v>8</c:v>
                </c:pt>
                <c:pt idx="5">
                  <c:v>7</c:v>
                </c:pt>
                <c:pt idx="6">
                  <c:v>10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E-1AC9-49B9-B0EB-E6799505852C}"/>
            </c:ext>
          </c:extLst>
        </c:ser>
        <c:ser>
          <c:idx val="1"/>
          <c:order val="1"/>
          <c:tx>
            <c:strRef>
              <c:f>RESUMEN!$C$1</c:f>
              <c:strCache>
                <c:ptCount val="1"/>
                <c:pt idx="0">
                  <c:v>NO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0-1AC9-49B9-B0EB-E6799505852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2-1AC9-49B9-B0EB-E6799505852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4-1AC9-49B9-B0EB-E6799505852C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6-1AC9-49B9-B0EB-E6799505852C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8-1AC9-49B9-B0EB-E6799505852C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A-1AC9-49B9-B0EB-E6799505852C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1C-1AC9-49B9-B0EB-E6799505852C}"/>
              </c:ext>
            </c:extLst>
          </c:dPt>
          <c:dLbls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/>
            </c:extLst>
          </c:dLbls>
          <c:cat>
            <c:strRef>
              <c:f>RESUMEN!$A$2:$A$8</c:f>
              <c:strCache>
                <c:ptCount val="7"/>
                <c:pt idx="0">
                  <c:v>GESTION ADMINISTRATIVA </c:v>
                </c:pt>
                <c:pt idx="1">
                  <c:v>GESTION COMERCIAL </c:v>
                </c:pt>
                <c:pt idx="2">
                  <c:v>GESTION PRODUCCION  </c:v>
                </c:pt>
                <c:pt idx="3">
                  <c:v>GESTION DE FINANCIERA</c:v>
                </c:pt>
                <c:pt idx="4">
                  <c:v>GESTION DE HUMANA</c:v>
                </c:pt>
                <c:pt idx="5">
                  <c:v>GESTION CALIDAD </c:v>
                </c:pt>
                <c:pt idx="6">
                  <c:v>GESTION SEGURIDAD </c:v>
                </c:pt>
              </c:strCache>
            </c:strRef>
          </c:cat>
          <c:val>
            <c:numRef>
              <c:f>RESUMEN!$C$2:$C$8</c:f>
              <c:numCache>
                <c:formatCode>General</c:formatCode>
                <c:ptCount val="7"/>
                <c:pt idx="0">
                  <c:v>7</c:v>
                </c:pt>
                <c:pt idx="1">
                  <c:v>1</c:v>
                </c:pt>
                <c:pt idx="2">
                  <c:v>2</c:v>
                </c:pt>
                <c:pt idx="3">
                  <c:v>1</c:v>
                </c:pt>
                <c:pt idx="4">
                  <c:v>2</c:v>
                </c:pt>
                <c:pt idx="5">
                  <c:v>3</c:v>
                </c:pt>
                <c:pt idx="6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1D-1AC9-49B9-B0EB-E6799505852C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TOTAL NO</a:t>
            </a:r>
          </a:p>
        </c:rich>
      </c:tx>
      <c:layout/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tx>
            <c:strRef>
              <c:f>RESUMEN!$C$1</c:f>
              <c:strCache>
                <c:ptCount val="1"/>
                <c:pt idx="0">
                  <c:v>NO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FC3D-4081-AD71-5F8F73B48E4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FC3D-4081-AD71-5F8F73B48E4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5-FC3D-4081-AD71-5F8F73B48E4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7-FC3D-4081-AD71-5F8F73B48E48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9-FC3D-4081-AD71-5F8F73B48E48}"/>
              </c:ext>
            </c:extLst>
          </c:dPt>
          <c:dPt>
            <c:idx val="5"/>
            <c:bubble3D val="0"/>
            <c:spPr>
              <a:solidFill>
                <a:schemeClr val="accent6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B-FC3D-4081-AD71-5F8F73B48E48}"/>
              </c:ext>
            </c:extLst>
          </c:dPt>
          <c:dPt>
            <c:idx val="6"/>
            <c:bubble3D val="0"/>
            <c:spPr>
              <a:solidFill>
                <a:schemeClr val="accent1">
                  <a:lumMod val="60000"/>
                </a:schemeClr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D-FC3D-4081-AD71-5F8F73B48E48}"/>
              </c:ext>
            </c:extLst>
          </c:dPt>
          <c:dLbls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RESUMEN!$A$2:$A$8</c:f>
              <c:strCache>
                <c:ptCount val="7"/>
                <c:pt idx="0">
                  <c:v>GESTION ADMINISTRATIVA </c:v>
                </c:pt>
                <c:pt idx="1">
                  <c:v>GESTION COMERCIAL </c:v>
                </c:pt>
                <c:pt idx="2">
                  <c:v>GESTION PRODUCCION  </c:v>
                </c:pt>
                <c:pt idx="3">
                  <c:v>GESTION DE FINANCIERA</c:v>
                </c:pt>
                <c:pt idx="4">
                  <c:v>GESTION DE HUMANA</c:v>
                </c:pt>
                <c:pt idx="5">
                  <c:v>GESTION CALIDAD </c:v>
                </c:pt>
                <c:pt idx="6">
                  <c:v>GESTION SEGURIDAD </c:v>
                </c:pt>
              </c:strCache>
            </c:strRef>
          </c:cat>
          <c:val>
            <c:numRef>
              <c:f>RESUMEN!$C$2:$C$8</c:f>
              <c:numCache>
                <c:formatCode>General</c:formatCode>
                <c:ptCount val="7"/>
                <c:pt idx="0">
                  <c:v>7</c:v>
                </c:pt>
                <c:pt idx="1">
                  <c:v>1</c:v>
                </c:pt>
                <c:pt idx="2">
                  <c:v>2</c:v>
                </c:pt>
                <c:pt idx="3">
                  <c:v>1</c:v>
                </c:pt>
                <c:pt idx="4">
                  <c:v>2</c:v>
                </c:pt>
                <c:pt idx="5">
                  <c:v>3</c:v>
                </c:pt>
                <c:pt idx="6">
                  <c:v>0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E-FC3D-4081-AD71-5F8F73B48E48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s-CO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800" b="1" i="0" u="none" strike="noStrike" kern="1200" baseline="0">
                <a:solidFill>
                  <a:schemeClr val="dk1">
                    <a:lumMod val="75000"/>
                    <a:lumOff val="2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ESTADO</a:t>
            </a:r>
            <a:r>
              <a:rPr lang="es-CO" baseline="0"/>
              <a:t> GENERAL </a:t>
            </a:r>
            <a:endParaRPr lang="es-CO"/>
          </a:p>
        </c:rich>
      </c:tx>
      <c:layout/>
      <c:overlay val="0"/>
      <c:spPr>
        <a:noFill/>
        <a:ln>
          <a:noFill/>
        </a:ln>
        <a:effectLst/>
      </c:spPr>
    </c:title>
    <c:autoTitleDeleted val="0"/>
    <c:view3D>
      <c:rotX val="50"/>
      <c:rotY val="0"/>
      <c:depthPercent val="100"/>
      <c:rAngAx val="0"/>
      <c:perspective val="3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pie3DChart>
        <c:varyColors val="1"/>
        <c:ser>
          <c:idx val="0"/>
          <c:order val="0"/>
          <c:dPt>
            <c:idx val="0"/>
            <c:bubble3D val="0"/>
            <c:spPr>
              <a:solidFill>
                <a:srgbClr val="00B05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1-9915-42AA-87B8-0E0556D94F45}"/>
              </c:ext>
            </c:extLst>
          </c:dPt>
          <c:dPt>
            <c:idx val="1"/>
            <c:bubble3D val="0"/>
            <c:spPr>
              <a:solidFill>
                <a:srgbClr val="FF0000"/>
              </a:solidFill>
              <a:ln>
                <a:noFill/>
              </a:ln>
              <a:effectLst>
                <a:outerShdw blurRad="254000" sx="102000" sy="102000" algn="ctr" rotWithShape="0">
                  <a:prstClr val="black">
                    <a:alpha val="20000"/>
                  </a:prstClr>
                </a:outerShdw>
              </a:effectLst>
              <a:sp3d/>
            </c:spPr>
            <c:extLst xmlns:c16r2="http://schemas.microsoft.com/office/drawing/2015/06/chart">
              <c:ext xmlns:c16="http://schemas.microsoft.com/office/drawing/2014/chart" uri="{C3380CC4-5D6E-409C-BE32-E72D297353CC}">
                <c16:uniqueId val="{00000003-9915-42AA-87B8-0E0556D94F45}"/>
              </c:ext>
            </c:extLst>
          </c:dPt>
          <c:dLbls>
            <c:spPr>
              <a:pattFill prst="pct75">
                <a:fgClr>
                  <a:schemeClr val="dk1">
                    <a:lumMod val="75000"/>
                    <a:lumOff val="25000"/>
                  </a:schemeClr>
                </a:fgClr>
                <a:bgClr>
                  <a:schemeClr val="dk1">
                    <a:lumMod val="65000"/>
                    <a:lumOff val="35000"/>
                  </a:schemeClr>
                </a:bgClr>
              </a:pattFill>
              <a:ln>
                <a:noFill/>
              </a:ln>
              <a:effectLst>
                <a:outerShdw blurRad="50800" dist="38100" dir="2700000" algn="tl" rotWithShape="0">
                  <a:prstClr val="black">
                    <a:alpha val="40000"/>
                  </a:prstClr>
                </a:outerShdw>
              </a:effectLst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lt1"/>
                    </a:solidFill>
                    <a:latin typeface="+mn-lt"/>
                    <a:ea typeface="+mn-ea"/>
                    <a:cs typeface="+mn-cs"/>
                  </a:defRPr>
                </a:pPr>
                <a:endParaRPr lang="es-CO"/>
              </a:p>
            </c:txPr>
            <c:dLblPos val="ctr"/>
            <c:showLegendKey val="0"/>
            <c:showVal val="0"/>
            <c:showCatName val="0"/>
            <c:showSerName val="0"/>
            <c:showPercent val="1"/>
            <c:showBubbleSize val="0"/>
            <c:showLeaderLines val="1"/>
            <c:leaderLines>
              <c:spPr>
                <a:ln w="9525">
                  <a:solidFill>
                    <a:schemeClr val="dk1">
                      <a:lumMod val="50000"/>
                      <a:lumOff val="50000"/>
                    </a:schemeClr>
                  </a:solidFill>
                </a:ln>
                <a:effectLst/>
              </c:spPr>
            </c:leaderLines>
            <c:extLst xmlns:c16r2="http://schemas.microsoft.com/office/drawing/2015/06/chart">
              <c:ext xmlns:c15="http://schemas.microsoft.com/office/drawing/2012/chart" uri="{CE6537A1-D6FC-4f65-9D91-7224C49458BB}">
                <c15:layout/>
              </c:ext>
            </c:extLst>
          </c:dLbls>
          <c:cat>
            <c:strRef>
              <c:f>RESUMEN!$L$19:$L$20</c:f>
              <c:strCache>
                <c:ptCount val="2"/>
                <c:pt idx="0">
                  <c:v>E. ACEPTABLE  </c:v>
                </c:pt>
                <c:pt idx="1">
                  <c:v>E. DESFAVORABLE</c:v>
                </c:pt>
              </c:strCache>
            </c:strRef>
          </c:cat>
          <c:val>
            <c:numRef>
              <c:f>RESUMEN!$M$19:$M$20</c:f>
              <c:numCache>
                <c:formatCode>0.00</c:formatCode>
                <c:ptCount val="2"/>
                <c:pt idx="0">
                  <c:v>53</c:v>
                </c:pt>
                <c:pt idx="1">
                  <c:v>16</c:v>
                </c:pt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4-9915-42AA-87B8-0E0556D94F45}"/>
            </c:ext>
          </c:extLst>
        </c:ser>
        <c:dLbls>
          <c:dLblPos val="ctr"/>
          <c:showLegendKey val="0"/>
          <c:showVal val="0"/>
          <c:showCatName val="0"/>
          <c:showSerName val="0"/>
          <c:showPercent val="1"/>
          <c:showBubbleSize val="0"/>
          <c:showLeaderLines val="1"/>
        </c:dLbls>
      </c:pie3DChart>
      <c:spPr>
        <a:noFill/>
        <a:ln>
          <a:noFill/>
        </a:ln>
        <a:effectLst/>
      </c:spPr>
    </c:plotArea>
    <c:legend>
      <c:legendPos val="r"/>
      <c:layout/>
      <c:overlay val="0"/>
      <c:spPr>
        <a:solidFill>
          <a:schemeClr val="lt1">
            <a:lumMod val="95000"/>
            <a:alpha val="39000"/>
          </a:schemeClr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dk1">
                  <a:lumMod val="75000"/>
                  <a:lumOff val="25000"/>
                </a:schemeClr>
              </a:solidFill>
              <a:latin typeface="+mn-lt"/>
              <a:ea typeface="+mn-ea"/>
              <a:cs typeface="+mn-cs"/>
            </a:defRPr>
          </a:pPr>
          <a:endParaRPr lang="es-CO"/>
        </a:p>
      </c:txPr>
    </c:legend>
    <c:plotVisOnly val="1"/>
    <c:dispBlanksAs val="gap"/>
    <c:showDLblsOverMax val="0"/>
  </c:chart>
  <c:spPr>
    <a:gradFill flip="none" rotWithShape="1">
      <a:gsLst>
        <a:gs pos="0">
          <a:schemeClr val="lt1"/>
        </a:gs>
        <a:gs pos="39000">
          <a:schemeClr val="lt1"/>
        </a:gs>
        <a:gs pos="100000">
          <a:schemeClr val="lt1">
            <a:lumMod val="75000"/>
          </a:schemeClr>
        </a:gs>
      </a:gsLst>
      <a:path path="circle">
        <a:fillToRect l="50000" t="-80000" r="50000" b="180000"/>
      </a:path>
      <a:tileRect/>
    </a:gradFill>
    <a:ln w="9525" cap="flat" cmpd="sng" algn="ctr">
      <a:solidFill>
        <a:schemeClr val="dk1">
          <a:lumMod val="25000"/>
          <a:lumOff val="75000"/>
        </a:schemeClr>
      </a:solidFill>
      <a:round/>
    </a:ln>
    <a:effectLst/>
  </c:spPr>
  <c:txPr>
    <a:bodyPr/>
    <a:lstStyle/>
    <a:p>
      <a:pPr>
        <a:defRPr/>
      </a:pPr>
      <a:endParaRPr lang="es-CO"/>
    </a:p>
  </c:tx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hyperlink" Target="#RESUMEN!A1"/><Relationship Id="rId3" Type="http://schemas.openxmlformats.org/officeDocument/2006/relationships/hyperlink" Target="#'GESTION PRODUCCION '!A1"/><Relationship Id="rId7" Type="http://schemas.openxmlformats.org/officeDocument/2006/relationships/hyperlink" Target="#'GESTION DE SEGURIDAD'!A1"/><Relationship Id="rId2" Type="http://schemas.openxmlformats.org/officeDocument/2006/relationships/hyperlink" Target="#'GESTION COMERCIAL'!A1"/><Relationship Id="rId1" Type="http://schemas.openxmlformats.org/officeDocument/2006/relationships/hyperlink" Target="#'GESTION ADMIN'!A1"/><Relationship Id="rId6" Type="http://schemas.openxmlformats.org/officeDocument/2006/relationships/hyperlink" Target="#'GESTION CALIDAD'!A1"/><Relationship Id="rId5" Type="http://schemas.openxmlformats.org/officeDocument/2006/relationships/hyperlink" Target="#'GESTION HUMANA '!A1"/><Relationship Id="rId4" Type="http://schemas.openxmlformats.org/officeDocument/2006/relationships/hyperlink" Target="#'GESTION FINANCIERA '!A1"/><Relationship Id="rId9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4" Type="http://schemas.openxmlformats.org/officeDocument/2006/relationships/hyperlink" Target="#MENU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4.xml"/><Relationship Id="rId1" Type="http://schemas.openxmlformats.org/officeDocument/2006/relationships/chart" Target="../charts/chart3.xml"/><Relationship Id="rId4" Type="http://schemas.openxmlformats.org/officeDocument/2006/relationships/hyperlink" Target="#MENU!A1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6.xml"/><Relationship Id="rId1" Type="http://schemas.openxmlformats.org/officeDocument/2006/relationships/chart" Target="../charts/chart5.xml"/><Relationship Id="rId4" Type="http://schemas.openxmlformats.org/officeDocument/2006/relationships/hyperlink" Target="#MENU!A1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8.xml"/><Relationship Id="rId2" Type="http://schemas.openxmlformats.org/officeDocument/2006/relationships/image" Target="../media/image1.png"/><Relationship Id="rId1" Type="http://schemas.openxmlformats.org/officeDocument/2006/relationships/chart" Target="../charts/chart7.xml"/><Relationship Id="rId4" Type="http://schemas.openxmlformats.org/officeDocument/2006/relationships/hyperlink" Target="#MENU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0.xml"/><Relationship Id="rId2" Type="http://schemas.openxmlformats.org/officeDocument/2006/relationships/chart" Target="../charts/chart9.xml"/><Relationship Id="rId1" Type="http://schemas.openxmlformats.org/officeDocument/2006/relationships/image" Target="../media/image1.png"/><Relationship Id="rId4" Type="http://schemas.openxmlformats.org/officeDocument/2006/relationships/hyperlink" Target="#MENU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12.xml"/><Relationship Id="rId1" Type="http://schemas.openxmlformats.org/officeDocument/2006/relationships/chart" Target="../charts/chart11.xml"/><Relationship Id="rId4" Type="http://schemas.openxmlformats.org/officeDocument/2006/relationships/hyperlink" Target="#MENU!A1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14.xml"/><Relationship Id="rId1" Type="http://schemas.openxmlformats.org/officeDocument/2006/relationships/chart" Target="../charts/chart13.xml"/><Relationship Id="rId4" Type="http://schemas.openxmlformats.org/officeDocument/2006/relationships/hyperlink" Target="#MENU!A1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7.xml"/><Relationship Id="rId2" Type="http://schemas.openxmlformats.org/officeDocument/2006/relationships/chart" Target="../charts/chart16.xml"/><Relationship Id="rId1" Type="http://schemas.openxmlformats.org/officeDocument/2006/relationships/chart" Target="../charts/chart15.xml"/><Relationship Id="rId4" Type="http://schemas.openxmlformats.org/officeDocument/2006/relationships/hyperlink" Target="#MENU!A1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9.emf"/><Relationship Id="rId3" Type="http://schemas.openxmlformats.org/officeDocument/2006/relationships/image" Target="../media/image4.emf"/><Relationship Id="rId7" Type="http://schemas.openxmlformats.org/officeDocument/2006/relationships/image" Target="../media/image8.emf"/><Relationship Id="rId2" Type="http://schemas.openxmlformats.org/officeDocument/2006/relationships/image" Target="../media/image3.emf"/><Relationship Id="rId1" Type="http://schemas.openxmlformats.org/officeDocument/2006/relationships/image" Target="../media/image2.emf"/><Relationship Id="rId6" Type="http://schemas.openxmlformats.org/officeDocument/2006/relationships/image" Target="../media/image7.emf"/><Relationship Id="rId5" Type="http://schemas.openxmlformats.org/officeDocument/2006/relationships/image" Target="../media/image6.emf"/><Relationship Id="rId10" Type="http://schemas.openxmlformats.org/officeDocument/2006/relationships/image" Target="../media/image11.emf"/><Relationship Id="rId4" Type="http://schemas.openxmlformats.org/officeDocument/2006/relationships/image" Target="../media/image5.emf"/><Relationship Id="rId9" Type="http://schemas.openxmlformats.org/officeDocument/2006/relationships/image" Target="../media/image10.emf"/></Relationships>
</file>

<file path=xl/drawings/_rels/vmlDrawing2.vml.rels><?xml version="1.0" encoding="UTF-8" standalone="yes"?>
<Relationships xmlns="http://schemas.openxmlformats.org/package/2006/relationships"><Relationship Id="rId8" Type="http://schemas.openxmlformats.org/officeDocument/2006/relationships/image" Target="../media/image19.emf"/><Relationship Id="rId3" Type="http://schemas.openxmlformats.org/officeDocument/2006/relationships/image" Target="../media/image14.emf"/><Relationship Id="rId7" Type="http://schemas.openxmlformats.org/officeDocument/2006/relationships/image" Target="../media/image18.emf"/><Relationship Id="rId2" Type="http://schemas.openxmlformats.org/officeDocument/2006/relationships/image" Target="../media/image13.emf"/><Relationship Id="rId1" Type="http://schemas.openxmlformats.org/officeDocument/2006/relationships/image" Target="../media/image12.emf"/><Relationship Id="rId6" Type="http://schemas.openxmlformats.org/officeDocument/2006/relationships/image" Target="../media/image17.emf"/><Relationship Id="rId5" Type="http://schemas.openxmlformats.org/officeDocument/2006/relationships/image" Target="../media/image16.emf"/><Relationship Id="rId10" Type="http://schemas.openxmlformats.org/officeDocument/2006/relationships/image" Target="../media/image21.emf"/><Relationship Id="rId4" Type="http://schemas.openxmlformats.org/officeDocument/2006/relationships/image" Target="../media/image15.emf"/><Relationship Id="rId9" Type="http://schemas.openxmlformats.org/officeDocument/2006/relationships/image" Target="../media/image20.emf"/></Relationships>
</file>

<file path=xl/drawings/_rels/vmlDrawing3.vml.rels><?xml version="1.0" encoding="UTF-8" standalone="yes"?>
<Relationships xmlns="http://schemas.openxmlformats.org/package/2006/relationships"><Relationship Id="rId8" Type="http://schemas.openxmlformats.org/officeDocument/2006/relationships/image" Target="../media/image29.emf"/><Relationship Id="rId3" Type="http://schemas.openxmlformats.org/officeDocument/2006/relationships/image" Target="../media/image24.emf"/><Relationship Id="rId7" Type="http://schemas.openxmlformats.org/officeDocument/2006/relationships/image" Target="../media/image28.emf"/><Relationship Id="rId2" Type="http://schemas.openxmlformats.org/officeDocument/2006/relationships/image" Target="../media/image23.emf"/><Relationship Id="rId1" Type="http://schemas.openxmlformats.org/officeDocument/2006/relationships/image" Target="../media/image22.emf"/><Relationship Id="rId6" Type="http://schemas.openxmlformats.org/officeDocument/2006/relationships/image" Target="../media/image27.emf"/><Relationship Id="rId5" Type="http://schemas.openxmlformats.org/officeDocument/2006/relationships/image" Target="../media/image26.emf"/><Relationship Id="rId10" Type="http://schemas.openxmlformats.org/officeDocument/2006/relationships/image" Target="../media/image31.emf"/><Relationship Id="rId4" Type="http://schemas.openxmlformats.org/officeDocument/2006/relationships/image" Target="../media/image25.emf"/><Relationship Id="rId9" Type="http://schemas.openxmlformats.org/officeDocument/2006/relationships/image" Target="../media/image30.emf"/></Relationships>
</file>

<file path=xl/drawings/_rels/vmlDrawing4.vml.rels><?xml version="1.0" encoding="UTF-8" standalone="yes"?>
<Relationships xmlns="http://schemas.openxmlformats.org/package/2006/relationships"><Relationship Id="rId8" Type="http://schemas.openxmlformats.org/officeDocument/2006/relationships/image" Target="../media/image39.emf"/><Relationship Id="rId3" Type="http://schemas.openxmlformats.org/officeDocument/2006/relationships/image" Target="../media/image34.emf"/><Relationship Id="rId7" Type="http://schemas.openxmlformats.org/officeDocument/2006/relationships/image" Target="../media/image38.emf"/><Relationship Id="rId2" Type="http://schemas.openxmlformats.org/officeDocument/2006/relationships/image" Target="../media/image33.emf"/><Relationship Id="rId1" Type="http://schemas.openxmlformats.org/officeDocument/2006/relationships/image" Target="../media/image32.emf"/><Relationship Id="rId6" Type="http://schemas.openxmlformats.org/officeDocument/2006/relationships/image" Target="../media/image37.emf"/><Relationship Id="rId5" Type="http://schemas.openxmlformats.org/officeDocument/2006/relationships/image" Target="../media/image36.emf"/><Relationship Id="rId10" Type="http://schemas.openxmlformats.org/officeDocument/2006/relationships/image" Target="../media/image41.emf"/><Relationship Id="rId4" Type="http://schemas.openxmlformats.org/officeDocument/2006/relationships/image" Target="../media/image35.emf"/><Relationship Id="rId9" Type="http://schemas.openxmlformats.org/officeDocument/2006/relationships/image" Target="../media/image40.emf"/></Relationships>
</file>

<file path=xl/drawings/_rels/vmlDrawing5.vml.rels><?xml version="1.0" encoding="UTF-8" standalone="yes"?>
<Relationships xmlns="http://schemas.openxmlformats.org/package/2006/relationships"><Relationship Id="rId8" Type="http://schemas.openxmlformats.org/officeDocument/2006/relationships/image" Target="../media/image49.emf"/><Relationship Id="rId3" Type="http://schemas.openxmlformats.org/officeDocument/2006/relationships/image" Target="../media/image44.emf"/><Relationship Id="rId7" Type="http://schemas.openxmlformats.org/officeDocument/2006/relationships/image" Target="../media/image48.emf"/><Relationship Id="rId2" Type="http://schemas.openxmlformats.org/officeDocument/2006/relationships/image" Target="../media/image43.emf"/><Relationship Id="rId1" Type="http://schemas.openxmlformats.org/officeDocument/2006/relationships/image" Target="../media/image42.emf"/><Relationship Id="rId6" Type="http://schemas.openxmlformats.org/officeDocument/2006/relationships/image" Target="../media/image47.emf"/><Relationship Id="rId5" Type="http://schemas.openxmlformats.org/officeDocument/2006/relationships/image" Target="../media/image46.emf"/><Relationship Id="rId10" Type="http://schemas.openxmlformats.org/officeDocument/2006/relationships/image" Target="../media/image51.emf"/><Relationship Id="rId4" Type="http://schemas.openxmlformats.org/officeDocument/2006/relationships/image" Target="../media/image45.emf"/><Relationship Id="rId9" Type="http://schemas.openxmlformats.org/officeDocument/2006/relationships/image" Target="../media/image50.emf"/></Relationships>
</file>

<file path=xl/drawings/_rels/vmlDrawing6.vml.rels><?xml version="1.0" encoding="UTF-8" standalone="yes"?>
<Relationships xmlns="http://schemas.openxmlformats.org/package/2006/relationships"><Relationship Id="rId8" Type="http://schemas.openxmlformats.org/officeDocument/2006/relationships/image" Target="../media/image59.emf"/><Relationship Id="rId3" Type="http://schemas.openxmlformats.org/officeDocument/2006/relationships/image" Target="../media/image54.emf"/><Relationship Id="rId7" Type="http://schemas.openxmlformats.org/officeDocument/2006/relationships/image" Target="../media/image58.emf"/><Relationship Id="rId2" Type="http://schemas.openxmlformats.org/officeDocument/2006/relationships/image" Target="../media/image53.emf"/><Relationship Id="rId1" Type="http://schemas.openxmlformats.org/officeDocument/2006/relationships/image" Target="../media/image52.emf"/><Relationship Id="rId6" Type="http://schemas.openxmlformats.org/officeDocument/2006/relationships/image" Target="../media/image57.emf"/><Relationship Id="rId5" Type="http://schemas.openxmlformats.org/officeDocument/2006/relationships/image" Target="../media/image56.emf"/><Relationship Id="rId10" Type="http://schemas.openxmlformats.org/officeDocument/2006/relationships/image" Target="../media/image61.emf"/><Relationship Id="rId4" Type="http://schemas.openxmlformats.org/officeDocument/2006/relationships/image" Target="../media/image55.emf"/><Relationship Id="rId9" Type="http://schemas.openxmlformats.org/officeDocument/2006/relationships/image" Target="../media/image60.emf"/></Relationships>
</file>

<file path=xl/drawings/_rels/vmlDrawing7.vml.rels><?xml version="1.0" encoding="UTF-8" standalone="yes"?>
<Relationships xmlns="http://schemas.openxmlformats.org/package/2006/relationships"><Relationship Id="rId8" Type="http://schemas.openxmlformats.org/officeDocument/2006/relationships/image" Target="../media/image69.emf"/><Relationship Id="rId3" Type="http://schemas.openxmlformats.org/officeDocument/2006/relationships/image" Target="../media/image64.emf"/><Relationship Id="rId7" Type="http://schemas.openxmlformats.org/officeDocument/2006/relationships/image" Target="../media/image68.emf"/><Relationship Id="rId2" Type="http://schemas.openxmlformats.org/officeDocument/2006/relationships/image" Target="../media/image63.emf"/><Relationship Id="rId1" Type="http://schemas.openxmlformats.org/officeDocument/2006/relationships/image" Target="../media/image62.emf"/><Relationship Id="rId6" Type="http://schemas.openxmlformats.org/officeDocument/2006/relationships/image" Target="../media/image67.emf"/><Relationship Id="rId5" Type="http://schemas.openxmlformats.org/officeDocument/2006/relationships/image" Target="../media/image66.emf"/><Relationship Id="rId10" Type="http://schemas.openxmlformats.org/officeDocument/2006/relationships/image" Target="../media/image71.emf"/><Relationship Id="rId4" Type="http://schemas.openxmlformats.org/officeDocument/2006/relationships/image" Target="../media/image65.emf"/><Relationship Id="rId9" Type="http://schemas.openxmlformats.org/officeDocument/2006/relationships/image" Target="../media/image7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23124</xdr:colOff>
      <xdr:row>8</xdr:row>
      <xdr:rowOff>63294</xdr:rowOff>
    </xdr:from>
    <xdr:to>
      <xdr:col>1</xdr:col>
      <xdr:colOff>556524</xdr:colOff>
      <xdr:row>11</xdr:row>
      <xdr:rowOff>25194</xdr:rowOff>
    </xdr:to>
    <xdr:sp macro="" textlink="">
      <xdr:nvSpPr>
        <xdr:cNvPr id="7" name="Rectángulo 3">
          <a:hlinkClick xmlns:r="http://schemas.openxmlformats.org/officeDocument/2006/relationships" r:id="rId1"/>
        </xdr:cNvPr>
        <xdr:cNvSpPr/>
      </xdr:nvSpPr>
      <xdr:spPr>
        <a:xfrm>
          <a:off x="23124" y="1587294"/>
          <a:ext cx="12954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GESTION</a:t>
          </a:r>
          <a:r>
            <a:rPr lang="es-CO" sz="1400" b="1" baseline="0">
              <a:latin typeface="Agency FB" panose="020B0503020202020204" pitchFamily="34" charset="0"/>
            </a:rPr>
            <a:t> ADMINISTRATIVA</a:t>
          </a:r>
          <a:endParaRPr lang="es-CO" sz="1400" b="1">
            <a:latin typeface="Agency FB" panose="020B0503020202020204" pitchFamily="34" charset="0"/>
          </a:endParaRPr>
        </a:p>
      </xdr:txBody>
    </xdr:sp>
    <xdr:clientData/>
  </xdr:twoCellAnchor>
  <xdr:twoCellAnchor>
    <xdr:from>
      <xdr:col>2</xdr:col>
      <xdr:colOff>350775</xdr:colOff>
      <xdr:row>8</xdr:row>
      <xdr:rowOff>75784</xdr:rowOff>
    </xdr:from>
    <xdr:to>
      <xdr:col>4</xdr:col>
      <xdr:colOff>122175</xdr:colOff>
      <xdr:row>11</xdr:row>
      <xdr:rowOff>37684</xdr:rowOff>
    </xdr:to>
    <xdr:sp macro="" textlink="">
      <xdr:nvSpPr>
        <xdr:cNvPr id="8" name="Rectángulo 16">
          <a:hlinkClick xmlns:r="http://schemas.openxmlformats.org/officeDocument/2006/relationships" r:id="rId2"/>
        </xdr:cNvPr>
        <xdr:cNvSpPr/>
      </xdr:nvSpPr>
      <xdr:spPr>
        <a:xfrm>
          <a:off x="1874775" y="1599784"/>
          <a:ext cx="12954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GESTION COMERCIAL</a:t>
          </a:r>
        </a:p>
      </xdr:txBody>
    </xdr:sp>
    <xdr:clientData/>
  </xdr:twoCellAnchor>
  <xdr:twoCellAnchor>
    <xdr:from>
      <xdr:col>4</xdr:col>
      <xdr:colOff>599939</xdr:colOff>
      <xdr:row>8</xdr:row>
      <xdr:rowOff>79097</xdr:rowOff>
    </xdr:from>
    <xdr:to>
      <xdr:col>6</xdr:col>
      <xdr:colOff>263939</xdr:colOff>
      <xdr:row>11</xdr:row>
      <xdr:rowOff>40997</xdr:rowOff>
    </xdr:to>
    <xdr:sp macro="" textlink="">
      <xdr:nvSpPr>
        <xdr:cNvPr id="9" name="Rectángulo 17">
          <a:hlinkClick xmlns:r="http://schemas.openxmlformats.org/officeDocument/2006/relationships" r:id="rId3"/>
        </xdr:cNvPr>
        <xdr:cNvSpPr/>
      </xdr:nvSpPr>
      <xdr:spPr>
        <a:xfrm>
          <a:off x="3647939" y="1603097"/>
          <a:ext cx="11880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GESTION DE PRODUCCION </a:t>
          </a:r>
        </a:p>
      </xdr:txBody>
    </xdr:sp>
    <xdr:clientData/>
  </xdr:twoCellAnchor>
  <xdr:twoCellAnchor>
    <xdr:from>
      <xdr:col>6</xdr:col>
      <xdr:colOff>702369</xdr:colOff>
      <xdr:row>8</xdr:row>
      <xdr:rowOff>55077</xdr:rowOff>
    </xdr:from>
    <xdr:to>
      <xdr:col>8</xdr:col>
      <xdr:colOff>294369</xdr:colOff>
      <xdr:row>11</xdr:row>
      <xdr:rowOff>16977</xdr:rowOff>
    </xdr:to>
    <xdr:sp macro="" textlink="">
      <xdr:nvSpPr>
        <xdr:cNvPr id="10" name="Rectángulo 18">
          <a:hlinkClick xmlns:r="http://schemas.openxmlformats.org/officeDocument/2006/relationships" r:id="rId4"/>
        </xdr:cNvPr>
        <xdr:cNvSpPr/>
      </xdr:nvSpPr>
      <xdr:spPr>
        <a:xfrm>
          <a:off x="5274369" y="1579077"/>
          <a:ext cx="11160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GESTION</a:t>
          </a:r>
          <a:r>
            <a:rPr lang="es-CO" sz="1400" b="1" baseline="0">
              <a:latin typeface="Agency FB" panose="020B0503020202020204" pitchFamily="34" charset="0"/>
            </a:rPr>
            <a:t> FINANCIERA</a:t>
          </a:r>
          <a:endParaRPr lang="es-CO" sz="1400" b="1">
            <a:latin typeface="Agency FB" panose="020B0503020202020204" pitchFamily="34" charset="0"/>
          </a:endParaRPr>
        </a:p>
      </xdr:txBody>
    </xdr:sp>
    <xdr:clientData/>
  </xdr:twoCellAnchor>
  <xdr:twoCellAnchor>
    <xdr:from>
      <xdr:col>0</xdr:col>
      <xdr:colOff>0</xdr:colOff>
      <xdr:row>12</xdr:row>
      <xdr:rowOff>0</xdr:rowOff>
    </xdr:from>
    <xdr:to>
      <xdr:col>1</xdr:col>
      <xdr:colOff>533400</xdr:colOff>
      <xdr:row>14</xdr:row>
      <xdr:rowOff>9525</xdr:rowOff>
    </xdr:to>
    <xdr:sp macro="" textlink="">
      <xdr:nvSpPr>
        <xdr:cNvPr id="17" name="Rectángulo 3">
          <a:hlinkClick xmlns:r="http://schemas.openxmlformats.org/officeDocument/2006/relationships" r:id="rId5"/>
        </xdr:cNvPr>
        <xdr:cNvSpPr/>
      </xdr:nvSpPr>
      <xdr:spPr>
        <a:xfrm>
          <a:off x="0" y="2286000"/>
          <a:ext cx="12954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GESTION</a:t>
          </a:r>
          <a:r>
            <a:rPr lang="es-CO" sz="1400" b="1" baseline="0">
              <a:latin typeface="Agency FB" panose="020B0503020202020204" pitchFamily="34" charset="0"/>
            </a:rPr>
            <a:t> HUMANA</a:t>
          </a:r>
          <a:endParaRPr lang="es-CO" sz="1400" b="1">
            <a:latin typeface="Agency FB" panose="020B0503020202020204" pitchFamily="34" charset="0"/>
          </a:endParaRPr>
        </a:p>
      </xdr:txBody>
    </xdr:sp>
    <xdr:clientData/>
  </xdr:twoCellAnchor>
  <xdr:twoCellAnchor>
    <xdr:from>
      <xdr:col>2</xdr:col>
      <xdr:colOff>361950</xdr:colOff>
      <xdr:row>12</xdr:row>
      <xdr:rowOff>57150</xdr:rowOff>
    </xdr:from>
    <xdr:to>
      <xdr:col>4</xdr:col>
      <xdr:colOff>133350</xdr:colOff>
      <xdr:row>14</xdr:row>
      <xdr:rowOff>66675</xdr:rowOff>
    </xdr:to>
    <xdr:sp macro="" textlink="">
      <xdr:nvSpPr>
        <xdr:cNvPr id="18" name="Rectángulo 3">
          <a:hlinkClick xmlns:r="http://schemas.openxmlformats.org/officeDocument/2006/relationships" r:id="rId6"/>
        </xdr:cNvPr>
        <xdr:cNvSpPr/>
      </xdr:nvSpPr>
      <xdr:spPr>
        <a:xfrm>
          <a:off x="1885950" y="2343150"/>
          <a:ext cx="12954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GESTION</a:t>
          </a:r>
          <a:r>
            <a:rPr lang="es-CO" sz="1400" b="1" baseline="0">
              <a:latin typeface="Agency FB" panose="020B0503020202020204" pitchFamily="34" charset="0"/>
            </a:rPr>
            <a:t> CALIDAD</a:t>
          </a:r>
          <a:endParaRPr lang="es-CO" sz="1400" b="1">
            <a:latin typeface="Agency FB" panose="020B0503020202020204" pitchFamily="34" charset="0"/>
          </a:endParaRPr>
        </a:p>
      </xdr:txBody>
    </xdr:sp>
    <xdr:clientData/>
  </xdr:twoCellAnchor>
  <xdr:twoCellAnchor>
    <xdr:from>
      <xdr:col>4</xdr:col>
      <xdr:colOff>581025</xdr:colOff>
      <xdr:row>12</xdr:row>
      <xdr:rowOff>66675</xdr:rowOff>
    </xdr:from>
    <xdr:to>
      <xdr:col>6</xdr:col>
      <xdr:colOff>352425</xdr:colOff>
      <xdr:row>14</xdr:row>
      <xdr:rowOff>76200</xdr:rowOff>
    </xdr:to>
    <xdr:sp macro="" textlink="">
      <xdr:nvSpPr>
        <xdr:cNvPr id="19" name="Rectángulo 3">
          <a:hlinkClick xmlns:r="http://schemas.openxmlformats.org/officeDocument/2006/relationships" r:id="rId7"/>
        </xdr:cNvPr>
        <xdr:cNvSpPr/>
      </xdr:nvSpPr>
      <xdr:spPr>
        <a:xfrm>
          <a:off x="3629025" y="2352675"/>
          <a:ext cx="12954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GESTION</a:t>
          </a:r>
          <a:r>
            <a:rPr lang="es-CO" sz="1400" b="1" baseline="0">
              <a:latin typeface="Agency FB" panose="020B0503020202020204" pitchFamily="34" charset="0"/>
            </a:rPr>
            <a:t> SEGURIDAD</a:t>
          </a:r>
          <a:endParaRPr lang="es-CO" sz="1400" b="1">
            <a:latin typeface="Agency FB" panose="020B0503020202020204" pitchFamily="34" charset="0"/>
          </a:endParaRPr>
        </a:p>
      </xdr:txBody>
    </xdr:sp>
    <xdr:clientData/>
  </xdr:twoCellAnchor>
  <xdr:twoCellAnchor>
    <xdr:from>
      <xdr:col>6</xdr:col>
      <xdr:colOff>714375</xdr:colOff>
      <xdr:row>12</xdr:row>
      <xdr:rowOff>76200</xdr:rowOff>
    </xdr:from>
    <xdr:to>
      <xdr:col>8</xdr:col>
      <xdr:colOff>485775</xdr:colOff>
      <xdr:row>14</xdr:row>
      <xdr:rowOff>85725</xdr:rowOff>
    </xdr:to>
    <xdr:sp macro="" textlink="">
      <xdr:nvSpPr>
        <xdr:cNvPr id="22" name="Rectángulo 3">
          <a:hlinkClick xmlns:r="http://schemas.openxmlformats.org/officeDocument/2006/relationships" r:id="rId8"/>
        </xdr:cNvPr>
        <xdr:cNvSpPr/>
      </xdr:nvSpPr>
      <xdr:spPr>
        <a:xfrm>
          <a:off x="5286375" y="2362200"/>
          <a:ext cx="1295400" cy="533400"/>
        </a:xfrm>
        <a:prstGeom prst="rect">
          <a:avLst/>
        </a:prstGeom>
        <a:solidFill>
          <a:srgbClr val="92D050"/>
        </a:solidFill>
        <a:ln/>
        <a:scene3d>
          <a:camera prst="orthographicFront"/>
          <a:lightRig rig="threePt" dir="t"/>
        </a:scene3d>
        <a:sp3d>
          <a:bevelT/>
        </a:sp3d>
      </xdr:spPr>
      <xdr:style>
        <a:lnRef idx="0">
          <a:schemeClr val="accent1"/>
        </a:lnRef>
        <a:fillRef idx="3">
          <a:schemeClr val="accent1"/>
        </a:fillRef>
        <a:effectRef idx="3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CO" sz="1400" b="1">
              <a:latin typeface="Agency FB" panose="020B0503020202020204" pitchFamily="34" charset="0"/>
            </a:rPr>
            <a:t>RESUMEN</a:t>
          </a: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342900</xdr:colOff>
      <xdr:row>3</xdr:row>
      <xdr:rowOff>180975</xdr:rowOff>
    </xdr:to>
    <xdr:pic>
      <xdr:nvPicPr>
        <xdr:cNvPr id="23" name="Imagen 16"/>
        <xdr:cNvPicPr/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0" y="0"/>
          <a:ext cx="1104900" cy="75247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311728</xdr:colOff>
      <xdr:row>4</xdr:row>
      <xdr:rowOff>253278</xdr:rowOff>
    </xdr:from>
    <xdr:to>
      <xdr:col>16</xdr:col>
      <xdr:colOff>415637</xdr:colOff>
      <xdr:row>11</xdr:row>
      <xdr:rowOff>311727</xdr:rowOff>
    </xdr:to>
    <xdr:graphicFrame macro="">
      <xdr:nvGraphicFramePr>
        <xdr:cNvPr id="3" name="Gráfico 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235720</xdr:colOff>
      <xdr:row>4</xdr:row>
      <xdr:rowOff>228600</xdr:rowOff>
    </xdr:from>
    <xdr:to>
      <xdr:col>21</xdr:col>
      <xdr:colOff>597477</xdr:colOff>
      <xdr:row>10</xdr:row>
      <xdr:rowOff>666750</xdr:rowOff>
    </xdr:to>
    <xdr:graphicFrame macro="">
      <xdr:nvGraphicFramePr>
        <xdr:cNvPr id="2" name="Gráfico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314325</xdr:colOff>
          <xdr:row>6</xdr:row>
          <xdr:rowOff>76200</xdr:rowOff>
        </xdr:from>
        <xdr:to>
          <xdr:col>11</xdr:col>
          <xdr:colOff>1104900</xdr:colOff>
          <xdr:row>6</xdr:row>
          <xdr:rowOff>419100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323850</xdr:colOff>
          <xdr:row>5</xdr:row>
          <xdr:rowOff>133350</xdr:rowOff>
        </xdr:from>
        <xdr:to>
          <xdr:col>11</xdr:col>
          <xdr:colOff>1095375</xdr:colOff>
          <xdr:row>5</xdr:row>
          <xdr:rowOff>704850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323850</xdr:colOff>
          <xdr:row>4</xdr:row>
          <xdr:rowOff>47625</xdr:rowOff>
        </xdr:from>
        <xdr:to>
          <xdr:col>11</xdr:col>
          <xdr:colOff>1095375</xdr:colOff>
          <xdr:row>4</xdr:row>
          <xdr:rowOff>419100</xdr:rowOff>
        </xdr:to>
        <xdr:sp macro="" textlink="">
          <xdr:nvSpPr>
            <xdr:cNvPr id="1030" name="Object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371475</xdr:colOff>
          <xdr:row>7</xdr:row>
          <xdr:rowOff>76200</xdr:rowOff>
        </xdr:from>
        <xdr:to>
          <xdr:col>11</xdr:col>
          <xdr:colOff>1181100</xdr:colOff>
          <xdr:row>7</xdr:row>
          <xdr:rowOff>504825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295275</xdr:colOff>
          <xdr:row>10</xdr:row>
          <xdr:rowOff>76200</xdr:rowOff>
        </xdr:from>
        <xdr:to>
          <xdr:col>11</xdr:col>
          <xdr:colOff>1123950</xdr:colOff>
          <xdr:row>10</xdr:row>
          <xdr:rowOff>676275</xdr:rowOff>
        </xdr:to>
        <xdr:sp macro="" textlink="">
          <xdr:nvSpPr>
            <xdr:cNvPr id="1034" name="Object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295275</xdr:colOff>
          <xdr:row>11</xdr:row>
          <xdr:rowOff>95250</xdr:rowOff>
        </xdr:from>
        <xdr:to>
          <xdr:col>11</xdr:col>
          <xdr:colOff>1123950</xdr:colOff>
          <xdr:row>11</xdr:row>
          <xdr:rowOff>581025</xdr:rowOff>
        </xdr:to>
        <xdr:sp macro="" textlink="">
          <xdr:nvSpPr>
            <xdr:cNvPr id="1035" name="Object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295275</xdr:colOff>
          <xdr:row>12</xdr:row>
          <xdr:rowOff>57150</xdr:rowOff>
        </xdr:from>
        <xdr:to>
          <xdr:col>11</xdr:col>
          <xdr:colOff>1123950</xdr:colOff>
          <xdr:row>12</xdr:row>
          <xdr:rowOff>571500</xdr:rowOff>
        </xdr:to>
        <xdr:sp macro="" textlink="">
          <xdr:nvSpPr>
            <xdr:cNvPr id="1036" name="Object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295275</xdr:colOff>
          <xdr:row>13</xdr:row>
          <xdr:rowOff>57150</xdr:rowOff>
        </xdr:from>
        <xdr:to>
          <xdr:col>11</xdr:col>
          <xdr:colOff>1133475</xdr:colOff>
          <xdr:row>13</xdr:row>
          <xdr:rowOff>447675</xdr:rowOff>
        </xdr:to>
        <xdr:sp macro="" textlink="">
          <xdr:nvSpPr>
            <xdr:cNvPr id="1037" name="Object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3</xdr:col>
      <xdr:colOff>2143125</xdr:colOff>
      <xdr:row>1</xdr:row>
      <xdr:rowOff>47625</xdr:rowOff>
    </xdr:from>
    <xdr:to>
      <xdr:col>5</xdr:col>
      <xdr:colOff>203200</xdr:colOff>
      <xdr:row>1</xdr:row>
      <xdr:rowOff>1619250</xdr:rowOff>
    </xdr:to>
    <xdr:pic>
      <xdr:nvPicPr>
        <xdr:cNvPr id="16" name="Imagen 15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7353300" y="247650"/>
          <a:ext cx="2298700" cy="15716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2143125</xdr:colOff>
      <xdr:row>1</xdr:row>
      <xdr:rowOff>47625</xdr:rowOff>
    </xdr:from>
    <xdr:to>
      <xdr:col>5</xdr:col>
      <xdr:colOff>203200</xdr:colOff>
      <xdr:row>1</xdr:row>
      <xdr:rowOff>1619250</xdr:rowOff>
    </xdr:to>
    <xdr:pic>
      <xdr:nvPicPr>
        <xdr:cNvPr id="17" name="Imagen 16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7353300" y="247650"/>
          <a:ext cx="2298700" cy="15716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23</xdr:col>
      <xdr:colOff>82825</xdr:colOff>
      <xdr:row>1</xdr:row>
      <xdr:rowOff>372717</xdr:rowOff>
    </xdr:from>
    <xdr:to>
      <xdr:col>23</xdr:col>
      <xdr:colOff>745434</xdr:colOff>
      <xdr:row>1</xdr:row>
      <xdr:rowOff>980109</xdr:rowOff>
    </xdr:to>
    <xdr:sp macro="" textlink="">
      <xdr:nvSpPr>
        <xdr:cNvPr id="15" name="Rectángulo 3">
          <a:hlinkClick xmlns:r="http://schemas.openxmlformats.org/officeDocument/2006/relationships" r:id="rId4"/>
        </xdr:cNvPr>
        <xdr:cNvSpPr/>
      </xdr:nvSpPr>
      <xdr:spPr>
        <a:xfrm>
          <a:off x="35753260" y="538369"/>
          <a:ext cx="662609" cy="607392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266700</xdr:colOff>
          <xdr:row>8</xdr:row>
          <xdr:rowOff>66675</xdr:rowOff>
        </xdr:from>
        <xdr:to>
          <xdr:col>11</xdr:col>
          <xdr:colOff>1219200</xdr:colOff>
          <xdr:row>8</xdr:row>
          <xdr:rowOff>609600</xdr:rowOff>
        </xdr:to>
        <xdr:sp macro="" textlink="">
          <xdr:nvSpPr>
            <xdr:cNvPr id="1041" name="Object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209550</xdr:colOff>
          <xdr:row>9</xdr:row>
          <xdr:rowOff>76200</xdr:rowOff>
        </xdr:from>
        <xdr:to>
          <xdr:col>11</xdr:col>
          <xdr:colOff>1171575</xdr:colOff>
          <xdr:row>9</xdr:row>
          <xdr:rowOff>533400</xdr:rowOff>
        </xdr:to>
        <xdr:sp macro="" textlink="">
          <xdr:nvSpPr>
            <xdr:cNvPr id="1042" name="Object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250031</xdr:colOff>
      <xdr:row>4</xdr:row>
      <xdr:rowOff>301227</xdr:rowOff>
    </xdr:from>
    <xdr:to>
      <xdr:col>16</xdr:col>
      <xdr:colOff>503465</xdr:colOff>
      <xdr:row>11</xdr:row>
      <xdr:rowOff>367392</xdr:rowOff>
    </xdr:to>
    <xdr:graphicFrame macro="">
      <xdr:nvGraphicFramePr>
        <xdr:cNvPr id="3" name="Gráfico 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209549</xdr:colOff>
      <xdr:row>4</xdr:row>
      <xdr:rowOff>207336</xdr:rowOff>
    </xdr:from>
    <xdr:to>
      <xdr:col>21</xdr:col>
      <xdr:colOff>609600</xdr:colOff>
      <xdr:row>10</xdr:row>
      <xdr:rowOff>481013</xdr:rowOff>
    </xdr:to>
    <xdr:graphicFrame macro="">
      <xdr:nvGraphicFramePr>
        <xdr:cNvPr id="2" name="Gráfico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3</xdr:col>
      <xdr:colOff>3261278</xdr:colOff>
      <xdr:row>1</xdr:row>
      <xdr:rowOff>47625</xdr:rowOff>
    </xdr:from>
    <xdr:to>
      <xdr:col>6</xdr:col>
      <xdr:colOff>325093</xdr:colOff>
      <xdr:row>1</xdr:row>
      <xdr:rowOff>1697935</xdr:rowOff>
    </xdr:to>
    <xdr:pic>
      <xdr:nvPicPr>
        <xdr:cNvPr id="6" name="Imagen 5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9183343" y="254690"/>
          <a:ext cx="2302427" cy="165031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819150</xdr:colOff>
          <xdr:row>8</xdr:row>
          <xdr:rowOff>104775</xdr:rowOff>
        </xdr:from>
        <xdr:to>
          <xdr:col>11</xdr:col>
          <xdr:colOff>1924050</xdr:colOff>
          <xdr:row>8</xdr:row>
          <xdr:rowOff>666750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781050</xdr:colOff>
          <xdr:row>13</xdr:row>
          <xdr:rowOff>104775</xdr:rowOff>
        </xdr:from>
        <xdr:to>
          <xdr:col>11</xdr:col>
          <xdr:colOff>1924050</xdr:colOff>
          <xdr:row>13</xdr:row>
          <xdr:rowOff>571500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809625</xdr:colOff>
          <xdr:row>4</xdr:row>
          <xdr:rowOff>57150</xdr:rowOff>
        </xdr:from>
        <xdr:to>
          <xdr:col>11</xdr:col>
          <xdr:colOff>1905000</xdr:colOff>
          <xdr:row>4</xdr:row>
          <xdr:rowOff>495300</xdr:rowOff>
        </xdr:to>
        <xdr:sp macro="" textlink="">
          <xdr:nvSpPr>
            <xdr:cNvPr id="2053" name="Object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809625</xdr:colOff>
          <xdr:row>5</xdr:row>
          <xdr:rowOff>66675</xdr:rowOff>
        </xdr:from>
        <xdr:to>
          <xdr:col>11</xdr:col>
          <xdr:colOff>1905000</xdr:colOff>
          <xdr:row>5</xdr:row>
          <xdr:rowOff>695325</xdr:rowOff>
        </xdr:to>
        <xdr:sp macro="" textlink="">
          <xdr:nvSpPr>
            <xdr:cNvPr id="2054" name="Object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809625</xdr:colOff>
          <xdr:row>6</xdr:row>
          <xdr:rowOff>85725</xdr:rowOff>
        </xdr:from>
        <xdr:to>
          <xdr:col>11</xdr:col>
          <xdr:colOff>1905000</xdr:colOff>
          <xdr:row>6</xdr:row>
          <xdr:rowOff>600075</xdr:rowOff>
        </xdr:to>
        <xdr:sp macro="" textlink="">
          <xdr:nvSpPr>
            <xdr:cNvPr id="2055" name="Object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819150</xdr:colOff>
          <xdr:row>9</xdr:row>
          <xdr:rowOff>85725</xdr:rowOff>
        </xdr:from>
        <xdr:to>
          <xdr:col>11</xdr:col>
          <xdr:colOff>1933575</xdr:colOff>
          <xdr:row>9</xdr:row>
          <xdr:rowOff>571500</xdr:rowOff>
        </xdr:to>
        <xdr:sp macro="" textlink="">
          <xdr:nvSpPr>
            <xdr:cNvPr id="2057" name="Object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809625</xdr:colOff>
          <xdr:row>10</xdr:row>
          <xdr:rowOff>95250</xdr:rowOff>
        </xdr:from>
        <xdr:to>
          <xdr:col>11</xdr:col>
          <xdr:colOff>1933575</xdr:colOff>
          <xdr:row>10</xdr:row>
          <xdr:rowOff>619125</xdr:rowOff>
        </xdr:to>
        <xdr:sp macro="" textlink="">
          <xdr:nvSpPr>
            <xdr:cNvPr id="2058" name="Object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809625</xdr:colOff>
          <xdr:row>11</xdr:row>
          <xdr:rowOff>114300</xdr:rowOff>
        </xdr:from>
        <xdr:to>
          <xdr:col>11</xdr:col>
          <xdr:colOff>1933575</xdr:colOff>
          <xdr:row>11</xdr:row>
          <xdr:rowOff>733425</xdr:rowOff>
        </xdr:to>
        <xdr:sp macro="" textlink="">
          <xdr:nvSpPr>
            <xdr:cNvPr id="2059" name="Object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809625</xdr:colOff>
          <xdr:row>12</xdr:row>
          <xdr:rowOff>104775</xdr:rowOff>
        </xdr:from>
        <xdr:to>
          <xdr:col>11</xdr:col>
          <xdr:colOff>1943100</xdr:colOff>
          <xdr:row>12</xdr:row>
          <xdr:rowOff>666750</xdr:rowOff>
        </xdr:to>
        <xdr:sp macro="" textlink="">
          <xdr:nvSpPr>
            <xdr:cNvPr id="2060" name="Object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23</xdr:col>
      <xdr:colOff>74915</xdr:colOff>
      <xdr:row>1</xdr:row>
      <xdr:rowOff>107023</xdr:rowOff>
    </xdr:from>
    <xdr:to>
      <xdr:col>23</xdr:col>
      <xdr:colOff>737524</xdr:colOff>
      <xdr:row>1</xdr:row>
      <xdr:rowOff>714415</xdr:rowOff>
    </xdr:to>
    <xdr:sp macro="" textlink="">
      <xdr:nvSpPr>
        <xdr:cNvPr id="20" name="Rectángulo 3">
          <a:hlinkClick xmlns:r="http://schemas.openxmlformats.org/officeDocument/2006/relationships" r:id="rId4"/>
        </xdr:cNvPr>
        <xdr:cNvSpPr/>
      </xdr:nvSpPr>
      <xdr:spPr>
        <a:xfrm>
          <a:off x="37746825" y="310366"/>
          <a:ext cx="662609" cy="607392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847725</xdr:colOff>
          <xdr:row>7</xdr:row>
          <xdr:rowOff>57150</xdr:rowOff>
        </xdr:from>
        <xdr:to>
          <xdr:col>11</xdr:col>
          <xdr:colOff>1866900</xdr:colOff>
          <xdr:row>7</xdr:row>
          <xdr:rowOff>657225</xdr:rowOff>
        </xdr:to>
        <xdr:sp macro="" textlink="">
          <xdr:nvSpPr>
            <xdr:cNvPr id="2061" name="Object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222250</xdr:colOff>
      <xdr:row>4</xdr:row>
      <xdr:rowOff>195261</xdr:rowOff>
    </xdr:from>
    <xdr:to>
      <xdr:col>16</xdr:col>
      <xdr:colOff>536575</xdr:colOff>
      <xdr:row>11</xdr:row>
      <xdr:rowOff>66675</xdr:rowOff>
    </xdr:to>
    <xdr:graphicFrame macro="">
      <xdr:nvGraphicFramePr>
        <xdr:cNvPr id="2" name="Gráfico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342901</xdr:colOff>
      <xdr:row>4</xdr:row>
      <xdr:rowOff>114301</xdr:rowOff>
    </xdr:from>
    <xdr:to>
      <xdr:col>21</xdr:col>
      <xdr:colOff>571501</xdr:colOff>
      <xdr:row>9</xdr:row>
      <xdr:rowOff>1257301</xdr:rowOff>
    </xdr:to>
    <xdr:graphicFrame macro="">
      <xdr:nvGraphicFramePr>
        <xdr:cNvPr id="3" name="Gráfico 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3</xdr:col>
      <xdr:colOff>2143125</xdr:colOff>
      <xdr:row>1</xdr:row>
      <xdr:rowOff>47625</xdr:rowOff>
    </xdr:from>
    <xdr:to>
      <xdr:col>6</xdr:col>
      <xdr:colOff>574675</xdr:colOff>
      <xdr:row>1</xdr:row>
      <xdr:rowOff>1619250</xdr:rowOff>
    </xdr:to>
    <xdr:pic>
      <xdr:nvPicPr>
        <xdr:cNvPr id="4" name="Imagen 3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7362825" y="257175"/>
          <a:ext cx="2298700" cy="15716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333375</xdr:colOff>
          <xdr:row>5</xdr:row>
          <xdr:rowOff>95250</xdr:rowOff>
        </xdr:from>
        <xdr:to>
          <xdr:col>11</xdr:col>
          <xdr:colOff>1381125</xdr:colOff>
          <xdr:row>5</xdr:row>
          <xdr:rowOff>523875</xdr:rowOff>
        </xdr:to>
        <xdr:sp macro="" textlink="">
          <xdr:nvSpPr>
            <xdr:cNvPr id="3073" name="Object 1" hidden="1">
              <a:extLst>
                <a:ext uri="{63B3BB69-23CF-44E3-9099-C40C66FF867C}">
                  <a14:compatExt spid="_x0000_s307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276225</xdr:colOff>
          <xdr:row>7</xdr:row>
          <xdr:rowOff>66675</xdr:rowOff>
        </xdr:from>
        <xdr:to>
          <xdr:col>11</xdr:col>
          <xdr:colOff>1371600</xdr:colOff>
          <xdr:row>7</xdr:row>
          <xdr:rowOff>485775</xdr:rowOff>
        </xdr:to>
        <xdr:sp macro="" textlink="">
          <xdr:nvSpPr>
            <xdr:cNvPr id="3074" name="Object 2" hidden="1">
              <a:extLst>
                <a:ext uri="{63B3BB69-23CF-44E3-9099-C40C66FF867C}">
                  <a14:compatExt spid="_x0000_s307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352425</xdr:colOff>
          <xdr:row>11</xdr:row>
          <xdr:rowOff>104775</xdr:rowOff>
        </xdr:from>
        <xdr:to>
          <xdr:col>11</xdr:col>
          <xdr:colOff>1381125</xdr:colOff>
          <xdr:row>11</xdr:row>
          <xdr:rowOff>733425</xdr:rowOff>
        </xdr:to>
        <xdr:sp macro="" textlink="">
          <xdr:nvSpPr>
            <xdr:cNvPr id="3075" name="Object 3" hidden="1">
              <a:extLst>
                <a:ext uri="{63B3BB69-23CF-44E3-9099-C40C66FF867C}">
                  <a14:compatExt spid="_x0000_s307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342900</xdr:colOff>
          <xdr:row>4</xdr:row>
          <xdr:rowOff>114300</xdr:rowOff>
        </xdr:from>
        <xdr:to>
          <xdr:col>11</xdr:col>
          <xdr:colOff>1371600</xdr:colOff>
          <xdr:row>4</xdr:row>
          <xdr:rowOff>561975</xdr:rowOff>
        </xdr:to>
        <xdr:sp macro="" textlink="">
          <xdr:nvSpPr>
            <xdr:cNvPr id="3076" name="Object 4" hidden="1">
              <a:extLst>
                <a:ext uri="{63B3BB69-23CF-44E3-9099-C40C66FF867C}">
                  <a14:compatExt spid="_x0000_s307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333375</xdr:colOff>
          <xdr:row>6</xdr:row>
          <xdr:rowOff>95250</xdr:rowOff>
        </xdr:from>
        <xdr:to>
          <xdr:col>11</xdr:col>
          <xdr:colOff>1400175</xdr:colOff>
          <xdr:row>6</xdr:row>
          <xdr:rowOff>561975</xdr:rowOff>
        </xdr:to>
        <xdr:sp macro="" textlink="">
          <xdr:nvSpPr>
            <xdr:cNvPr id="3077" name="Object 5" hidden="1">
              <a:extLst>
                <a:ext uri="{63B3BB69-23CF-44E3-9099-C40C66FF867C}">
                  <a14:compatExt spid="_x0000_s307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304800</xdr:colOff>
          <xdr:row>8</xdr:row>
          <xdr:rowOff>95250</xdr:rowOff>
        </xdr:from>
        <xdr:to>
          <xdr:col>11</xdr:col>
          <xdr:colOff>1409700</xdr:colOff>
          <xdr:row>8</xdr:row>
          <xdr:rowOff>695325</xdr:rowOff>
        </xdr:to>
        <xdr:sp macro="" textlink="">
          <xdr:nvSpPr>
            <xdr:cNvPr id="3078" name="Object 6" hidden="1">
              <a:extLst>
                <a:ext uri="{63B3BB69-23CF-44E3-9099-C40C66FF867C}">
                  <a14:compatExt spid="_x0000_s307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352425</xdr:colOff>
          <xdr:row>10</xdr:row>
          <xdr:rowOff>238125</xdr:rowOff>
        </xdr:from>
        <xdr:to>
          <xdr:col>11</xdr:col>
          <xdr:colOff>1362075</xdr:colOff>
          <xdr:row>10</xdr:row>
          <xdr:rowOff>1019175</xdr:rowOff>
        </xdr:to>
        <xdr:sp macro="" textlink="">
          <xdr:nvSpPr>
            <xdr:cNvPr id="3079" name="Object 7" hidden="1">
              <a:extLst>
                <a:ext uri="{63B3BB69-23CF-44E3-9099-C40C66FF867C}">
                  <a14:compatExt spid="_x0000_s307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23</xdr:col>
      <xdr:colOff>50800</xdr:colOff>
      <xdr:row>1</xdr:row>
      <xdr:rowOff>139700</xdr:rowOff>
    </xdr:from>
    <xdr:to>
      <xdr:col>23</xdr:col>
      <xdr:colOff>713409</xdr:colOff>
      <xdr:row>1</xdr:row>
      <xdr:rowOff>747092</xdr:rowOff>
    </xdr:to>
    <xdr:sp macro="" textlink="">
      <xdr:nvSpPr>
        <xdr:cNvPr id="13" name="Rectángulo 3">
          <a:hlinkClick xmlns:r="http://schemas.openxmlformats.org/officeDocument/2006/relationships" r:id="rId4"/>
        </xdr:cNvPr>
        <xdr:cNvSpPr/>
      </xdr:nvSpPr>
      <xdr:spPr>
        <a:xfrm>
          <a:off x="33235900" y="342900"/>
          <a:ext cx="662609" cy="607392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285750</xdr:colOff>
          <xdr:row>9</xdr:row>
          <xdr:rowOff>266700</xdr:rowOff>
        </xdr:from>
        <xdr:to>
          <xdr:col>11</xdr:col>
          <xdr:colOff>1409700</xdr:colOff>
          <xdr:row>9</xdr:row>
          <xdr:rowOff>1095375</xdr:rowOff>
        </xdr:to>
        <xdr:sp macro="" textlink="">
          <xdr:nvSpPr>
            <xdr:cNvPr id="3085" name="Object 13" hidden="1">
              <a:extLst>
                <a:ext uri="{63B3BB69-23CF-44E3-9099-C40C66FF867C}">
                  <a14:compatExt spid="_x0000_s308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276225</xdr:colOff>
          <xdr:row>12</xdr:row>
          <xdr:rowOff>95250</xdr:rowOff>
        </xdr:from>
        <xdr:to>
          <xdr:col>11</xdr:col>
          <xdr:colOff>1323975</xdr:colOff>
          <xdr:row>12</xdr:row>
          <xdr:rowOff>428625</xdr:rowOff>
        </xdr:to>
        <xdr:sp macro="" textlink="">
          <xdr:nvSpPr>
            <xdr:cNvPr id="3086" name="Object 14" hidden="1">
              <a:extLst>
                <a:ext uri="{63B3BB69-23CF-44E3-9099-C40C66FF867C}">
                  <a14:compatExt spid="_x0000_s308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161925</xdr:colOff>
          <xdr:row>13</xdr:row>
          <xdr:rowOff>66675</xdr:rowOff>
        </xdr:from>
        <xdr:to>
          <xdr:col>11</xdr:col>
          <xdr:colOff>1533525</xdr:colOff>
          <xdr:row>13</xdr:row>
          <xdr:rowOff>552450</xdr:rowOff>
        </xdr:to>
        <xdr:sp macro="" textlink="">
          <xdr:nvSpPr>
            <xdr:cNvPr id="3087" name="Object 15" hidden="1">
              <a:extLst>
                <a:ext uri="{63B3BB69-23CF-44E3-9099-C40C66FF867C}">
                  <a14:compatExt spid="_x0000_s308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238126</xdr:colOff>
      <xdr:row>4</xdr:row>
      <xdr:rowOff>157161</xdr:rowOff>
    </xdr:from>
    <xdr:to>
      <xdr:col>21</xdr:col>
      <xdr:colOff>682626</xdr:colOff>
      <xdr:row>9</xdr:row>
      <xdr:rowOff>952499</xdr:rowOff>
    </xdr:to>
    <xdr:graphicFrame macro="">
      <xdr:nvGraphicFramePr>
        <xdr:cNvPr id="3" name="Gráfico 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3</xdr:col>
      <xdr:colOff>2143125</xdr:colOff>
      <xdr:row>1</xdr:row>
      <xdr:rowOff>47625</xdr:rowOff>
    </xdr:from>
    <xdr:to>
      <xdr:col>6</xdr:col>
      <xdr:colOff>317500</xdr:colOff>
      <xdr:row>1</xdr:row>
      <xdr:rowOff>1555750</xdr:rowOff>
    </xdr:to>
    <xdr:pic>
      <xdr:nvPicPr>
        <xdr:cNvPr id="4" name="Imagen 3"/>
        <xdr:cNvPicPr/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7556500" y="47625"/>
          <a:ext cx="2301875" cy="150812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12</xdr:col>
      <xdr:colOff>277812</xdr:colOff>
      <xdr:row>4</xdr:row>
      <xdr:rowOff>207961</xdr:rowOff>
    </xdr:from>
    <xdr:to>
      <xdr:col>16</xdr:col>
      <xdr:colOff>539750</xdr:colOff>
      <xdr:row>11</xdr:row>
      <xdr:rowOff>238124</xdr:rowOff>
    </xdr:to>
    <xdr:graphicFrame macro="">
      <xdr:nvGraphicFramePr>
        <xdr:cNvPr id="5" name="Gráfico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23</xdr:col>
      <xdr:colOff>45356</xdr:colOff>
      <xdr:row>1</xdr:row>
      <xdr:rowOff>22678</xdr:rowOff>
    </xdr:from>
    <xdr:to>
      <xdr:col>23</xdr:col>
      <xdr:colOff>707965</xdr:colOff>
      <xdr:row>1</xdr:row>
      <xdr:rowOff>630070</xdr:rowOff>
    </xdr:to>
    <xdr:sp macro="" textlink="">
      <xdr:nvSpPr>
        <xdr:cNvPr id="6" name="Rectángulo 3">
          <a:hlinkClick xmlns:r="http://schemas.openxmlformats.org/officeDocument/2006/relationships" r:id="rId4"/>
        </xdr:cNvPr>
        <xdr:cNvSpPr/>
      </xdr:nvSpPr>
      <xdr:spPr>
        <a:xfrm>
          <a:off x="35786785" y="204107"/>
          <a:ext cx="662609" cy="607392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361950</xdr:colOff>
          <xdr:row>4</xdr:row>
          <xdr:rowOff>57150</xdr:rowOff>
        </xdr:from>
        <xdr:to>
          <xdr:col>11</xdr:col>
          <xdr:colOff>1276350</xdr:colOff>
          <xdr:row>4</xdr:row>
          <xdr:rowOff>742950</xdr:rowOff>
        </xdr:to>
        <xdr:sp macro="" textlink="">
          <xdr:nvSpPr>
            <xdr:cNvPr id="4101" name="Object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400050</xdr:colOff>
          <xdr:row>5</xdr:row>
          <xdr:rowOff>85725</xdr:rowOff>
        </xdr:from>
        <xdr:to>
          <xdr:col>11</xdr:col>
          <xdr:colOff>1314450</xdr:colOff>
          <xdr:row>5</xdr:row>
          <xdr:rowOff>771525</xdr:rowOff>
        </xdr:to>
        <xdr:sp macro="" textlink="">
          <xdr:nvSpPr>
            <xdr:cNvPr id="4102" name="Object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371475</xdr:colOff>
          <xdr:row>6</xdr:row>
          <xdr:rowOff>133350</xdr:rowOff>
        </xdr:from>
        <xdr:to>
          <xdr:col>11</xdr:col>
          <xdr:colOff>1285875</xdr:colOff>
          <xdr:row>6</xdr:row>
          <xdr:rowOff>685800</xdr:rowOff>
        </xdr:to>
        <xdr:sp macro="" textlink="">
          <xdr:nvSpPr>
            <xdr:cNvPr id="4103" name="Object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352425</xdr:colOff>
          <xdr:row>7</xdr:row>
          <xdr:rowOff>133350</xdr:rowOff>
        </xdr:from>
        <xdr:to>
          <xdr:col>11</xdr:col>
          <xdr:colOff>1266825</xdr:colOff>
          <xdr:row>7</xdr:row>
          <xdr:rowOff>695325</xdr:rowOff>
        </xdr:to>
        <xdr:sp macro="" textlink="">
          <xdr:nvSpPr>
            <xdr:cNvPr id="4104" name="Object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352425</xdr:colOff>
          <xdr:row>8</xdr:row>
          <xdr:rowOff>152400</xdr:rowOff>
        </xdr:from>
        <xdr:to>
          <xdr:col>11</xdr:col>
          <xdr:colOff>1266825</xdr:colOff>
          <xdr:row>8</xdr:row>
          <xdr:rowOff>838200</xdr:rowOff>
        </xdr:to>
        <xdr:sp macro="" textlink="">
          <xdr:nvSpPr>
            <xdr:cNvPr id="4106" name="Object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342900</xdr:colOff>
          <xdr:row>9</xdr:row>
          <xdr:rowOff>190500</xdr:rowOff>
        </xdr:from>
        <xdr:to>
          <xdr:col>11</xdr:col>
          <xdr:colOff>1257300</xdr:colOff>
          <xdr:row>9</xdr:row>
          <xdr:rowOff>876300</xdr:rowOff>
        </xdr:to>
        <xdr:sp macro="" textlink="">
          <xdr:nvSpPr>
            <xdr:cNvPr id="4109" name="Object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495300</xdr:colOff>
          <xdr:row>10</xdr:row>
          <xdr:rowOff>219075</xdr:rowOff>
        </xdr:from>
        <xdr:to>
          <xdr:col>11</xdr:col>
          <xdr:colOff>1409700</xdr:colOff>
          <xdr:row>10</xdr:row>
          <xdr:rowOff>904875</xdr:rowOff>
        </xdr:to>
        <xdr:sp macro="" textlink="">
          <xdr:nvSpPr>
            <xdr:cNvPr id="4110" name="Object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352425</xdr:colOff>
          <xdr:row>11</xdr:row>
          <xdr:rowOff>257175</xdr:rowOff>
        </xdr:from>
        <xdr:to>
          <xdr:col>11</xdr:col>
          <xdr:colOff>1266825</xdr:colOff>
          <xdr:row>11</xdr:row>
          <xdr:rowOff>942975</xdr:rowOff>
        </xdr:to>
        <xdr:sp macro="" textlink="">
          <xdr:nvSpPr>
            <xdr:cNvPr id="4111" name="Object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323850</xdr:colOff>
          <xdr:row>12</xdr:row>
          <xdr:rowOff>152400</xdr:rowOff>
        </xdr:from>
        <xdr:to>
          <xdr:col>11</xdr:col>
          <xdr:colOff>1238250</xdr:colOff>
          <xdr:row>12</xdr:row>
          <xdr:rowOff>838200</xdr:rowOff>
        </xdr:to>
        <xdr:sp macro="" textlink="">
          <xdr:nvSpPr>
            <xdr:cNvPr id="4112" name="Object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238125</xdr:colOff>
          <xdr:row>13</xdr:row>
          <xdr:rowOff>238125</xdr:rowOff>
        </xdr:from>
        <xdr:to>
          <xdr:col>11</xdr:col>
          <xdr:colOff>1152525</xdr:colOff>
          <xdr:row>13</xdr:row>
          <xdr:rowOff>923925</xdr:rowOff>
        </xdr:to>
        <xdr:sp macro="" textlink="">
          <xdr:nvSpPr>
            <xdr:cNvPr id="4113" name="Object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1830160</xdr:colOff>
      <xdr:row>1</xdr:row>
      <xdr:rowOff>61233</xdr:rowOff>
    </xdr:from>
    <xdr:to>
      <xdr:col>6</xdr:col>
      <xdr:colOff>247837</xdr:colOff>
      <xdr:row>1</xdr:row>
      <xdr:rowOff>1599973</xdr:rowOff>
    </xdr:to>
    <xdr:pic>
      <xdr:nvPicPr>
        <xdr:cNvPr id="3" name="Imagen 2"/>
        <xdr:cNvPicPr/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7418160" y="267608"/>
          <a:ext cx="2286000" cy="1542142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12</xdr:col>
      <xdr:colOff>214312</xdr:colOff>
      <xdr:row>4</xdr:row>
      <xdr:rowOff>176211</xdr:rowOff>
    </xdr:from>
    <xdr:to>
      <xdr:col>16</xdr:col>
      <xdr:colOff>635000</xdr:colOff>
      <xdr:row>11</xdr:row>
      <xdr:rowOff>222249</xdr:rowOff>
    </xdr:to>
    <xdr:graphicFrame macro="">
      <xdr:nvGraphicFramePr>
        <xdr:cNvPr id="4" name="Gráfico 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257175</xdr:colOff>
          <xdr:row>11</xdr:row>
          <xdr:rowOff>95250</xdr:rowOff>
        </xdr:from>
        <xdr:to>
          <xdr:col>11</xdr:col>
          <xdr:colOff>1381125</xdr:colOff>
          <xdr:row>11</xdr:row>
          <xdr:rowOff>561975</xdr:rowOff>
        </xdr:to>
        <xdr:sp macro="" textlink="">
          <xdr:nvSpPr>
            <xdr:cNvPr id="5130" name="Object 10" hidden="1">
              <a:extLst>
                <a:ext uri="{63B3BB69-23CF-44E3-9099-C40C66FF867C}">
                  <a14:compatExt spid="_x0000_s51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238125</xdr:colOff>
          <xdr:row>9</xdr:row>
          <xdr:rowOff>114300</xdr:rowOff>
        </xdr:from>
        <xdr:to>
          <xdr:col>11</xdr:col>
          <xdr:colOff>1381125</xdr:colOff>
          <xdr:row>9</xdr:row>
          <xdr:rowOff>695325</xdr:rowOff>
        </xdr:to>
        <xdr:sp macro="" textlink="">
          <xdr:nvSpPr>
            <xdr:cNvPr id="5131" name="Object 11" hidden="1">
              <a:extLst>
                <a:ext uri="{63B3BB69-23CF-44E3-9099-C40C66FF867C}">
                  <a14:compatExt spid="_x0000_s51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285750</xdr:colOff>
          <xdr:row>12</xdr:row>
          <xdr:rowOff>76200</xdr:rowOff>
        </xdr:from>
        <xdr:to>
          <xdr:col>11</xdr:col>
          <xdr:colOff>1390650</xdr:colOff>
          <xdr:row>12</xdr:row>
          <xdr:rowOff>476250</xdr:rowOff>
        </xdr:to>
        <xdr:sp macro="" textlink="">
          <xdr:nvSpPr>
            <xdr:cNvPr id="5133" name="Object 13" hidden="1">
              <a:extLst>
                <a:ext uri="{63B3BB69-23CF-44E3-9099-C40C66FF867C}">
                  <a14:compatExt spid="_x0000_s51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200025</xdr:colOff>
          <xdr:row>4</xdr:row>
          <xdr:rowOff>104775</xdr:rowOff>
        </xdr:from>
        <xdr:to>
          <xdr:col>11</xdr:col>
          <xdr:colOff>1304925</xdr:colOff>
          <xdr:row>4</xdr:row>
          <xdr:rowOff>647700</xdr:rowOff>
        </xdr:to>
        <xdr:sp macro="" textlink="">
          <xdr:nvSpPr>
            <xdr:cNvPr id="5134" name="Object 14" hidden="1">
              <a:extLst>
                <a:ext uri="{63B3BB69-23CF-44E3-9099-C40C66FF867C}">
                  <a14:compatExt spid="_x0000_s51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238125</xdr:colOff>
          <xdr:row>6</xdr:row>
          <xdr:rowOff>123825</xdr:rowOff>
        </xdr:from>
        <xdr:to>
          <xdr:col>11</xdr:col>
          <xdr:colOff>1314450</xdr:colOff>
          <xdr:row>6</xdr:row>
          <xdr:rowOff>704850</xdr:rowOff>
        </xdr:to>
        <xdr:sp macro="" textlink="">
          <xdr:nvSpPr>
            <xdr:cNvPr id="5135" name="Object 15" hidden="1">
              <a:extLst>
                <a:ext uri="{63B3BB69-23CF-44E3-9099-C40C66FF867C}">
                  <a14:compatExt spid="_x0000_s51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285750</xdr:colOff>
          <xdr:row>13</xdr:row>
          <xdr:rowOff>76200</xdr:rowOff>
        </xdr:from>
        <xdr:to>
          <xdr:col>11</xdr:col>
          <xdr:colOff>1381125</xdr:colOff>
          <xdr:row>13</xdr:row>
          <xdr:rowOff>409575</xdr:rowOff>
        </xdr:to>
        <xdr:sp macro="" textlink="">
          <xdr:nvSpPr>
            <xdr:cNvPr id="5136" name="Object 16" hidden="1">
              <a:extLst>
                <a:ext uri="{63B3BB69-23CF-44E3-9099-C40C66FF867C}">
                  <a14:compatExt spid="_x0000_s51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18</xdr:col>
      <xdr:colOff>163285</xdr:colOff>
      <xdr:row>4</xdr:row>
      <xdr:rowOff>335076</xdr:rowOff>
    </xdr:from>
    <xdr:to>
      <xdr:col>21</xdr:col>
      <xdr:colOff>629330</xdr:colOff>
      <xdr:row>9</xdr:row>
      <xdr:rowOff>990600</xdr:rowOff>
    </xdr:to>
    <xdr:graphicFrame macro="">
      <xdr:nvGraphicFramePr>
        <xdr:cNvPr id="5" name="Gráfico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238125</xdr:colOff>
          <xdr:row>7</xdr:row>
          <xdr:rowOff>76200</xdr:rowOff>
        </xdr:from>
        <xdr:to>
          <xdr:col>11</xdr:col>
          <xdr:colOff>1362075</xdr:colOff>
          <xdr:row>7</xdr:row>
          <xdr:rowOff>571500</xdr:rowOff>
        </xdr:to>
        <xdr:sp macro="" textlink="">
          <xdr:nvSpPr>
            <xdr:cNvPr id="5137" name="Object 17" hidden="1">
              <a:extLst>
                <a:ext uri="{63B3BB69-23CF-44E3-9099-C40C66FF867C}">
                  <a14:compatExt spid="_x0000_s51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23</xdr:col>
      <xdr:colOff>0</xdr:colOff>
      <xdr:row>1</xdr:row>
      <xdr:rowOff>0</xdr:rowOff>
    </xdr:from>
    <xdr:to>
      <xdr:col>23</xdr:col>
      <xdr:colOff>662609</xdr:colOff>
      <xdr:row>1</xdr:row>
      <xdr:rowOff>607392</xdr:rowOff>
    </xdr:to>
    <xdr:sp macro="" textlink="">
      <xdr:nvSpPr>
        <xdr:cNvPr id="13" name="Rectángulo 3">
          <a:hlinkClick xmlns:r="http://schemas.openxmlformats.org/officeDocument/2006/relationships" r:id="rId4"/>
        </xdr:cNvPr>
        <xdr:cNvSpPr/>
      </xdr:nvSpPr>
      <xdr:spPr>
        <a:xfrm>
          <a:off x="31226125" y="190500"/>
          <a:ext cx="662609" cy="607392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295275</xdr:colOff>
          <xdr:row>5</xdr:row>
          <xdr:rowOff>76200</xdr:rowOff>
        </xdr:from>
        <xdr:to>
          <xdr:col>11</xdr:col>
          <xdr:colOff>1209675</xdr:colOff>
          <xdr:row>5</xdr:row>
          <xdr:rowOff>762000</xdr:rowOff>
        </xdr:to>
        <xdr:sp macro="" textlink="">
          <xdr:nvSpPr>
            <xdr:cNvPr id="5139" name="Object 19" hidden="1">
              <a:extLst>
                <a:ext uri="{63B3BB69-23CF-44E3-9099-C40C66FF867C}">
                  <a14:compatExt spid="_x0000_s51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390525</xdr:colOff>
          <xdr:row>8</xdr:row>
          <xdr:rowOff>28575</xdr:rowOff>
        </xdr:from>
        <xdr:to>
          <xdr:col>11</xdr:col>
          <xdr:colOff>1209675</xdr:colOff>
          <xdr:row>8</xdr:row>
          <xdr:rowOff>647700</xdr:rowOff>
        </xdr:to>
        <xdr:sp macro="" textlink="">
          <xdr:nvSpPr>
            <xdr:cNvPr id="5140" name="Object 20" hidden="1">
              <a:extLst>
                <a:ext uri="{63B3BB69-23CF-44E3-9099-C40C66FF867C}">
                  <a14:compatExt spid="_x0000_s514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209550</xdr:colOff>
          <xdr:row>10</xdr:row>
          <xdr:rowOff>76200</xdr:rowOff>
        </xdr:from>
        <xdr:to>
          <xdr:col>11</xdr:col>
          <xdr:colOff>1000125</xdr:colOff>
          <xdr:row>10</xdr:row>
          <xdr:rowOff>676275</xdr:rowOff>
        </xdr:to>
        <xdr:sp macro="" textlink="">
          <xdr:nvSpPr>
            <xdr:cNvPr id="5142" name="Object 22" hidden="1">
              <a:extLst>
                <a:ext uri="{63B3BB69-23CF-44E3-9099-C40C66FF867C}">
                  <a14:compatExt spid="_x0000_s51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0</xdr:colOff>
      <xdr:row>4</xdr:row>
      <xdr:rowOff>238125</xdr:rowOff>
    </xdr:from>
    <xdr:to>
      <xdr:col>16</xdr:col>
      <xdr:colOff>15875</xdr:colOff>
      <xdr:row>11</xdr:row>
      <xdr:rowOff>460375</xdr:rowOff>
    </xdr:to>
    <xdr:graphicFrame macro="">
      <xdr:nvGraphicFramePr>
        <xdr:cNvPr id="2" name="Gráfico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247650</xdr:colOff>
      <xdr:row>4</xdr:row>
      <xdr:rowOff>301626</xdr:rowOff>
    </xdr:from>
    <xdr:to>
      <xdr:col>21</xdr:col>
      <xdr:colOff>619125</xdr:colOff>
      <xdr:row>9</xdr:row>
      <xdr:rowOff>301626</xdr:rowOff>
    </xdr:to>
    <xdr:graphicFrame macro="">
      <xdr:nvGraphicFramePr>
        <xdr:cNvPr id="6" name="Gráfico 5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3</xdr:col>
      <xdr:colOff>1830160</xdr:colOff>
      <xdr:row>1</xdr:row>
      <xdr:rowOff>61233</xdr:rowOff>
    </xdr:from>
    <xdr:to>
      <xdr:col>6</xdr:col>
      <xdr:colOff>776060</xdr:colOff>
      <xdr:row>1</xdr:row>
      <xdr:rowOff>1673679</xdr:rowOff>
    </xdr:to>
    <xdr:pic>
      <xdr:nvPicPr>
        <xdr:cNvPr id="4" name="Imagen 3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6973660" y="238126"/>
          <a:ext cx="2306864" cy="161244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714375</xdr:colOff>
          <xdr:row>5</xdr:row>
          <xdr:rowOff>66675</xdr:rowOff>
        </xdr:from>
        <xdr:to>
          <xdr:col>11</xdr:col>
          <xdr:colOff>1743075</xdr:colOff>
          <xdr:row>5</xdr:row>
          <xdr:rowOff>771525</xdr:rowOff>
        </xdr:to>
        <xdr:sp macro="" textlink="">
          <xdr:nvSpPr>
            <xdr:cNvPr id="6147" name="Object 3" hidden="1">
              <a:extLst>
                <a:ext uri="{63B3BB69-23CF-44E3-9099-C40C66FF867C}">
                  <a14:compatExt spid="_x0000_s61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742950</xdr:colOff>
          <xdr:row>6</xdr:row>
          <xdr:rowOff>95250</xdr:rowOff>
        </xdr:from>
        <xdr:to>
          <xdr:col>11</xdr:col>
          <xdr:colOff>1771650</xdr:colOff>
          <xdr:row>6</xdr:row>
          <xdr:rowOff>666750</xdr:rowOff>
        </xdr:to>
        <xdr:sp macro="" textlink="">
          <xdr:nvSpPr>
            <xdr:cNvPr id="6148" name="Object 4" hidden="1">
              <a:extLst>
                <a:ext uri="{63B3BB69-23CF-44E3-9099-C40C66FF867C}">
                  <a14:compatExt spid="_x0000_s614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752475</xdr:colOff>
          <xdr:row>7</xdr:row>
          <xdr:rowOff>85725</xdr:rowOff>
        </xdr:from>
        <xdr:to>
          <xdr:col>11</xdr:col>
          <xdr:colOff>1771650</xdr:colOff>
          <xdr:row>7</xdr:row>
          <xdr:rowOff>514350</xdr:rowOff>
        </xdr:to>
        <xdr:sp macro="" textlink="">
          <xdr:nvSpPr>
            <xdr:cNvPr id="6149" name="Object 5" hidden="1">
              <a:extLst>
                <a:ext uri="{63B3BB69-23CF-44E3-9099-C40C66FF867C}">
                  <a14:compatExt spid="_x0000_s61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752475</xdr:colOff>
          <xdr:row>8</xdr:row>
          <xdr:rowOff>47625</xdr:rowOff>
        </xdr:from>
        <xdr:to>
          <xdr:col>11</xdr:col>
          <xdr:colOff>1771650</xdr:colOff>
          <xdr:row>8</xdr:row>
          <xdr:rowOff>504825</xdr:rowOff>
        </xdr:to>
        <xdr:sp macro="" textlink="">
          <xdr:nvSpPr>
            <xdr:cNvPr id="6150" name="Object 6" hidden="1">
              <a:extLst>
                <a:ext uri="{63B3BB69-23CF-44E3-9099-C40C66FF867C}">
                  <a14:compatExt spid="_x0000_s61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752475</xdr:colOff>
          <xdr:row>9</xdr:row>
          <xdr:rowOff>152400</xdr:rowOff>
        </xdr:from>
        <xdr:to>
          <xdr:col>11</xdr:col>
          <xdr:colOff>1781175</xdr:colOff>
          <xdr:row>9</xdr:row>
          <xdr:rowOff>847725</xdr:rowOff>
        </xdr:to>
        <xdr:sp macro="" textlink="">
          <xdr:nvSpPr>
            <xdr:cNvPr id="6151" name="Object 7" hidden="1">
              <a:extLst>
                <a:ext uri="{63B3BB69-23CF-44E3-9099-C40C66FF867C}">
                  <a14:compatExt spid="_x0000_s61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742950</xdr:colOff>
          <xdr:row>10</xdr:row>
          <xdr:rowOff>57150</xdr:rowOff>
        </xdr:from>
        <xdr:to>
          <xdr:col>11</xdr:col>
          <xdr:colOff>1800225</xdr:colOff>
          <xdr:row>10</xdr:row>
          <xdr:rowOff>514350</xdr:rowOff>
        </xdr:to>
        <xdr:sp macro="" textlink="">
          <xdr:nvSpPr>
            <xdr:cNvPr id="6152" name="Object 8" hidden="1">
              <a:extLst>
                <a:ext uri="{63B3BB69-23CF-44E3-9099-C40C66FF867C}">
                  <a14:compatExt spid="_x0000_s61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752475</xdr:colOff>
          <xdr:row>11</xdr:row>
          <xdr:rowOff>104775</xdr:rowOff>
        </xdr:from>
        <xdr:to>
          <xdr:col>11</xdr:col>
          <xdr:colOff>1809750</xdr:colOff>
          <xdr:row>11</xdr:row>
          <xdr:rowOff>685800</xdr:rowOff>
        </xdr:to>
        <xdr:sp macro="" textlink="">
          <xdr:nvSpPr>
            <xdr:cNvPr id="6153" name="Object 9" hidden="1">
              <a:extLst>
                <a:ext uri="{63B3BB69-23CF-44E3-9099-C40C66FF867C}">
                  <a14:compatExt spid="_x0000_s61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752475</xdr:colOff>
          <xdr:row>12</xdr:row>
          <xdr:rowOff>142875</xdr:rowOff>
        </xdr:from>
        <xdr:to>
          <xdr:col>11</xdr:col>
          <xdr:colOff>1809750</xdr:colOff>
          <xdr:row>12</xdr:row>
          <xdr:rowOff>733425</xdr:rowOff>
        </xdr:to>
        <xdr:sp macro="" textlink="">
          <xdr:nvSpPr>
            <xdr:cNvPr id="6154" name="Object 10" hidden="1">
              <a:extLst>
                <a:ext uri="{63B3BB69-23CF-44E3-9099-C40C66FF867C}">
                  <a14:compatExt spid="_x0000_s61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752475</xdr:colOff>
          <xdr:row>13</xdr:row>
          <xdr:rowOff>133350</xdr:rowOff>
        </xdr:from>
        <xdr:to>
          <xdr:col>11</xdr:col>
          <xdr:colOff>1809750</xdr:colOff>
          <xdr:row>13</xdr:row>
          <xdr:rowOff>657225</xdr:rowOff>
        </xdr:to>
        <xdr:sp macro="" textlink="">
          <xdr:nvSpPr>
            <xdr:cNvPr id="6155" name="Object 11" hidden="1">
              <a:extLst>
                <a:ext uri="{63B3BB69-23CF-44E3-9099-C40C66FF867C}">
                  <a14:compatExt spid="_x0000_s61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695325</xdr:colOff>
          <xdr:row>4</xdr:row>
          <xdr:rowOff>85725</xdr:rowOff>
        </xdr:from>
        <xdr:to>
          <xdr:col>11</xdr:col>
          <xdr:colOff>1743075</xdr:colOff>
          <xdr:row>4</xdr:row>
          <xdr:rowOff>676275</xdr:rowOff>
        </xdr:to>
        <xdr:sp macro="" textlink="">
          <xdr:nvSpPr>
            <xdr:cNvPr id="6156" name="Object 12" hidden="1">
              <a:extLst>
                <a:ext uri="{63B3BB69-23CF-44E3-9099-C40C66FF867C}">
                  <a14:compatExt spid="_x0000_s61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23</xdr:col>
      <xdr:colOff>122464</xdr:colOff>
      <xdr:row>1</xdr:row>
      <xdr:rowOff>40821</xdr:rowOff>
    </xdr:from>
    <xdr:to>
      <xdr:col>23</xdr:col>
      <xdr:colOff>762000</xdr:colOff>
      <xdr:row>1</xdr:row>
      <xdr:rowOff>612321</xdr:rowOff>
    </xdr:to>
    <xdr:sp macro="" textlink="">
      <xdr:nvSpPr>
        <xdr:cNvPr id="15" name="Rectángulo 3">
          <a:hlinkClick xmlns:r="http://schemas.openxmlformats.org/officeDocument/2006/relationships" r:id="rId4"/>
        </xdr:cNvPr>
        <xdr:cNvSpPr/>
      </xdr:nvSpPr>
      <xdr:spPr>
        <a:xfrm>
          <a:off x="33636857" y="217714"/>
          <a:ext cx="639536" cy="571500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206375</xdr:colOff>
      <xdr:row>6</xdr:row>
      <xdr:rowOff>277090</xdr:rowOff>
    </xdr:from>
    <xdr:to>
      <xdr:col>21</xdr:col>
      <xdr:colOff>539751</xdr:colOff>
      <xdr:row>11</xdr:row>
      <xdr:rowOff>451715</xdr:rowOff>
    </xdr:to>
    <xdr:graphicFrame macro="">
      <xdr:nvGraphicFramePr>
        <xdr:cNvPr id="3" name="Gráfico 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12</xdr:col>
      <xdr:colOff>190499</xdr:colOff>
      <xdr:row>6</xdr:row>
      <xdr:rowOff>206375</xdr:rowOff>
    </xdr:from>
    <xdr:to>
      <xdr:col>16</xdr:col>
      <xdr:colOff>539750</xdr:colOff>
      <xdr:row>13</xdr:row>
      <xdr:rowOff>285750</xdr:rowOff>
    </xdr:to>
    <xdr:graphicFrame macro="">
      <xdr:nvGraphicFramePr>
        <xdr:cNvPr id="2" name="Gráfico 1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3</xdr:col>
      <xdr:colOff>1830160</xdr:colOff>
      <xdr:row>3</xdr:row>
      <xdr:rowOff>61233</xdr:rowOff>
    </xdr:from>
    <xdr:to>
      <xdr:col>6</xdr:col>
      <xdr:colOff>480785</xdr:colOff>
      <xdr:row>3</xdr:row>
      <xdr:rowOff>1698625</xdr:rowOff>
    </xdr:to>
    <xdr:pic>
      <xdr:nvPicPr>
        <xdr:cNvPr id="4" name="Imagen 3"/>
        <xdr:cNvPicPr/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523" t="64899" r="40767" b="15822"/>
        <a:stretch/>
      </xdr:blipFill>
      <xdr:spPr bwMode="auto">
        <a:xfrm>
          <a:off x="7227660" y="600983"/>
          <a:ext cx="2286000" cy="1637392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447675</xdr:colOff>
          <xdr:row>8</xdr:row>
          <xdr:rowOff>76200</xdr:rowOff>
        </xdr:from>
        <xdr:to>
          <xdr:col>11</xdr:col>
          <xdr:colOff>1466850</xdr:colOff>
          <xdr:row>8</xdr:row>
          <xdr:rowOff>542925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409575</xdr:colOff>
          <xdr:row>11</xdr:row>
          <xdr:rowOff>85725</xdr:rowOff>
        </xdr:from>
        <xdr:to>
          <xdr:col>11</xdr:col>
          <xdr:colOff>1495425</xdr:colOff>
          <xdr:row>11</xdr:row>
          <xdr:rowOff>685800</xdr:rowOff>
        </xdr:to>
        <xdr:sp macro="" textlink="">
          <xdr:nvSpPr>
            <xdr:cNvPr id="7170" name="Object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428625</xdr:colOff>
          <xdr:row>9</xdr:row>
          <xdr:rowOff>76200</xdr:rowOff>
        </xdr:from>
        <xdr:to>
          <xdr:col>11</xdr:col>
          <xdr:colOff>1476375</xdr:colOff>
          <xdr:row>9</xdr:row>
          <xdr:rowOff>638175</xdr:rowOff>
        </xdr:to>
        <xdr:sp macro="" textlink="">
          <xdr:nvSpPr>
            <xdr:cNvPr id="7176" name="Object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447675</xdr:colOff>
          <xdr:row>15</xdr:row>
          <xdr:rowOff>114300</xdr:rowOff>
        </xdr:from>
        <xdr:to>
          <xdr:col>11</xdr:col>
          <xdr:colOff>1495425</xdr:colOff>
          <xdr:row>15</xdr:row>
          <xdr:rowOff>571500</xdr:rowOff>
        </xdr:to>
        <xdr:sp macro="" textlink="">
          <xdr:nvSpPr>
            <xdr:cNvPr id="7181" name="Object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428625</xdr:colOff>
          <xdr:row>14</xdr:row>
          <xdr:rowOff>85725</xdr:rowOff>
        </xdr:from>
        <xdr:to>
          <xdr:col>11</xdr:col>
          <xdr:colOff>1504950</xdr:colOff>
          <xdr:row>14</xdr:row>
          <xdr:rowOff>542925</xdr:rowOff>
        </xdr:to>
        <xdr:sp macro="" textlink="">
          <xdr:nvSpPr>
            <xdr:cNvPr id="7182" name="Object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428625</xdr:colOff>
          <xdr:row>10</xdr:row>
          <xdr:rowOff>142875</xdr:rowOff>
        </xdr:from>
        <xdr:to>
          <xdr:col>11</xdr:col>
          <xdr:colOff>1495425</xdr:colOff>
          <xdr:row>10</xdr:row>
          <xdr:rowOff>733425</xdr:rowOff>
        </xdr:to>
        <xdr:sp macro="" textlink="">
          <xdr:nvSpPr>
            <xdr:cNvPr id="7183" name="Object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476250</xdr:colOff>
          <xdr:row>6</xdr:row>
          <xdr:rowOff>180975</xdr:rowOff>
        </xdr:from>
        <xdr:to>
          <xdr:col>11</xdr:col>
          <xdr:colOff>1428750</xdr:colOff>
          <xdr:row>6</xdr:row>
          <xdr:rowOff>838200</xdr:rowOff>
        </xdr:to>
        <xdr:sp macro="" textlink="">
          <xdr:nvSpPr>
            <xdr:cNvPr id="7184" name="Object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457200</xdr:colOff>
          <xdr:row>7</xdr:row>
          <xdr:rowOff>47625</xdr:rowOff>
        </xdr:from>
        <xdr:to>
          <xdr:col>11</xdr:col>
          <xdr:colOff>1457325</xdr:colOff>
          <xdr:row>7</xdr:row>
          <xdr:rowOff>514350</xdr:rowOff>
        </xdr:to>
        <xdr:sp macro="" textlink="">
          <xdr:nvSpPr>
            <xdr:cNvPr id="7185" name="Object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>
    <xdr:from>
      <xdr:col>23</xdr:col>
      <xdr:colOff>0</xdr:colOff>
      <xdr:row>3</xdr:row>
      <xdr:rowOff>0</xdr:rowOff>
    </xdr:from>
    <xdr:to>
      <xdr:col>23</xdr:col>
      <xdr:colOff>662609</xdr:colOff>
      <xdr:row>3</xdr:row>
      <xdr:rowOff>607392</xdr:rowOff>
    </xdr:to>
    <xdr:sp macro="" textlink="">
      <xdr:nvSpPr>
        <xdr:cNvPr id="13" name="Rectángulo 3">
          <a:hlinkClick xmlns:r="http://schemas.openxmlformats.org/officeDocument/2006/relationships" r:id="rId4"/>
        </xdr:cNvPr>
        <xdr:cNvSpPr/>
      </xdr:nvSpPr>
      <xdr:spPr>
        <a:xfrm>
          <a:off x="33655000" y="538370"/>
          <a:ext cx="662609" cy="607392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485775</xdr:colOff>
          <xdr:row>12</xdr:row>
          <xdr:rowOff>85725</xdr:rowOff>
        </xdr:from>
        <xdr:to>
          <xdr:col>11</xdr:col>
          <xdr:colOff>1362075</xdr:colOff>
          <xdr:row>12</xdr:row>
          <xdr:rowOff>533400</xdr:rowOff>
        </xdr:to>
        <xdr:sp macro="" textlink="">
          <xdr:nvSpPr>
            <xdr:cNvPr id="7190" name="Object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266700</xdr:colOff>
          <xdr:row>13</xdr:row>
          <xdr:rowOff>95250</xdr:rowOff>
        </xdr:from>
        <xdr:to>
          <xdr:col>11</xdr:col>
          <xdr:colOff>1638300</xdr:colOff>
          <xdr:row>13</xdr:row>
          <xdr:rowOff>342900</xdr:rowOff>
        </xdr:to>
        <xdr:sp macro="" textlink="">
          <xdr:nvSpPr>
            <xdr:cNvPr id="7191" name="Object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9.xml><?xml version="1.0" encoding="utf-8"?>
<c:userShapes xmlns:c="http://schemas.openxmlformats.org/drawingml/2006/chart">
  <cdr:relSizeAnchor xmlns:cdr="http://schemas.openxmlformats.org/drawingml/2006/chartDrawing">
    <cdr:from>
      <cdr:x>0.14541</cdr:x>
      <cdr:y>0.68093</cdr:y>
    </cdr:from>
    <cdr:to>
      <cdr:x>0.81292</cdr:x>
      <cdr:y>0.87473</cdr:y>
    </cdr:to>
    <cdr:sp macro="" textlink="">
      <cdr:nvSpPr>
        <cdr:cNvPr id="2" name="CuadroTexto 1"/>
        <cdr:cNvSpPr txBox="1"/>
      </cdr:nvSpPr>
      <cdr:spPr>
        <a:xfrm xmlns:a="http://schemas.openxmlformats.org/drawingml/2006/main">
          <a:off x="542924" y="4573588"/>
          <a:ext cx="2492375" cy="1301750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square" rtlCol="0"/>
        <a:lstStyle xmlns:a="http://schemas.openxmlformats.org/drawingml/2006/main"/>
        <a:p xmlns:a="http://schemas.openxmlformats.org/drawingml/2006/main">
          <a:endParaRPr lang="es-ES" sz="1100"/>
        </a:p>
      </cdr:txBody>
    </cdr:sp>
  </cdr:relSizeAnchor>
  <cdr:relSizeAnchor xmlns:cdr="http://schemas.openxmlformats.org/drawingml/2006/chartDrawing">
    <cdr:from>
      <cdr:x>0.14966</cdr:x>
      <cdr:y>0.71874</cdr:y>
    </cdr:from>
    <cdr:to>
      <cdr:x>0.87245</cdr:x>
      <cdr:y>0.92437</cdr:y>
    </cdr:to>
    <cdr:sp macro="" textlink="">
      <cdr:nvSpPr>
        <cdr:cNvPr id="3" name="CuadroTexto 2"/>
        <cdr:cNvSpPr txBox="1"/>
      </cdr:nvSpPr>
      <cdr:spPr>
        <a:xfrm xmlns:a="http://schemas.openxmlformats.org/drawingml/2006/main">
          <a:off x="558799" y="4827588"/>
          <a:ext cx="2698750" cy="1381125"/>
        </a:xfrm>
        <a:prstGeom xmlns:a="http://schemas.openxmlformats.org/drawingml/2006/main" prst="rect">
          <a:avLst/>
        </a:prstGeom>
      </cdr:spPr>
      <cdr:txBody>
        <a:bodyPr xmlns:a="http://schemas.openxmlformats.org/drawingml/2006/main" vertOverflow="clip" wrap="square" rtlCol="0"/>
        <a:lstStyle xmlns:a="http://schemas.openxmlformats.org/drawingml/2006/main"/>
        <a:p xmlns:a="http://schemas.openxmlformats.org/drawingml/2006/main">
          <a:endParaRPr lang="es-ES" sz="1100"/>
        </a:p>
      </cdr:txBody>
    </cdr:sp>
  </cdr:relSizeAnchor>
</c:userShapes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552450</xdr:colOff>
      <xdr:row>0</xdr:row>
      <xdr:rowOff>71437</xdr:rowOff>
    </xdr:from>
    <xdr:to>
      <xdr:col>9</xdr:col>
      <xdr:colOff>552450</xdr:colOff>
      <xdr:row>14</xdr:row>
      <xdr:rowOff>147637</xdr:rowOff>
    </xdr:to>
    <xdr:graphicFrame macro="">
      <xdr:nvGraphicFramePr>
        <xdr:cNvPr id="3" name="Gráfico 2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585787</xdr:colOff>
      <xdr:row>15</xdr:row>
      <xdr:rowOff>128587</xdr:rowOff>
    </xdr:from>
    <xdr:to>
      <xdr:col>9</xdr:col>
      <xdr:colOff>585787</xdr:colOff>
      <xdr:row>30</xdr:row>
      <xdr:rowOff>14287</xdr:rowOff>
    </xdr:to>
    <xdr:graphicFrame macro="">
      <xdr:nvGraphicFramePr>
        <xdr:cNvPr id="5" name="Gráfico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11</xdr:col>
      <xdr:colOff>0</xdr:colOff>
      <xdr:row>0</xdr:row>
      <xdr:rowOff>133350</xdr:rowOff>
    </xdr:from>
    <xdr:to>
      <xdr:col>14</xdr:col>
      <xdr:colOff>457200</xdr:colOff>
      <xdr:row>15</xdr:row>
      <xdr:rowOff>138112</xdr:rowOff>
    </xdr:to>
    <xdr:graphicFrame macro="">
      <xdr:nvGraphicFramePr>
        <xdr:cNvPr id="4" name="Gráfico 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15</xdr:col>
      <xdr:colOff>0</xdr:colOff>
      <xdr:row>1</xdr:row>
      <xdr:rowOff>0</xdr:rowOff>
    </xdr:from>
    <xdr:to>
      <xdr:col>15</xdr:col>
      <xdr:colOff>662609</xdr:colOff>
      <xdr:row>4</xdr:row>
      <xdr:rowOff>81010</xdr:rowOff>
    </xdr:to>
    <xdr:sp macro="" textlink="">
      <xdr:nvSpPr>
        <xdr:cNvPr id="7" name="Rectángulo 3">
          <a:hlinkClick xmlns:r="http://schemas.openxmlformats.org/officeDocument/2006/relationships" r:id="rId4"/>
        </xdr:cNvPr>
        <xdr:cNvSpPr/>
      </xdr:nvSpPr>
      <xdr:spPr>
        <a:xfrm>
          <a:off x="14099507" y="187993"/>
          <a:ext cx="662609" cy="607392"/>
        </a:xfrm>
        <a:prstGeom prst="rect">
          <a:avLst/>
        </a:prstGeom>
        <a:solidFill>
          <a:srgbClr val="4BACC6">
            <a:lumMod val="75000"/>
          </a:srgbClr>
        </a:solidFill>
        <a:ln>
          <a:noFill/>
        </a:ln>
        <a:effectLst>
          <a:outerShdw blurRad="40000" dist="23000" dir="5400000" rotWithShape="0">
            <a:srgbClr val="000000">
              <a:alpha val="35000"/>
            </a:srgbClr>
          </a:outerShdw>
        </a:effectLst>
        <a:scene3d>
          <a:camera prst="orthographicFront"/>
          <a:lightRig rig="threePt" dir="t"/>
        </a:scene3d>
        <a:sp3d>
          <a:bevelT/>
        </a:sp3d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CO" sz="1400" b="1" i="0" u="none" strike="noStrike" kern="0" cap="none" spc="0" normalizeH="0" baseline="0" noProof="0">
              <a:ln>
                <a:noFill/>
              </a:ln>
              <a:solidFill>
                <a:sysClr val="window" lastClr="FFFFFF"/>
              </a:solidFill>
              <a:effectLst/>
              <a:uLnTx/>
              <a:uFillTx/>
              <a:latin typeface="Agency FB" panose="020B0503020202020204" pitchFamily="34" charset="0"/>
              <a:ea typeface="+mn-ea"/>
              <a:cs typeface="+mn-cs"/>
            </a:rPr>
            <a:t>MENU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13" Type="http://schemas.openxmlformats.org/officeDocument/2006/relationships/image" Target="../media/image6.emf"/><Relationship Id="rId18" Type="http://schemas.openxmlformats.org/officeDocument/2006/relationships/oleObject" Target="../embeddings/oleObject8.bin"/><Relationship Id="rId3" Type="http://schemas.openxmlformats.org/officeDocument/2006/relationships/vmlDrawing" Target="../drawings/vmlDrawing1.vml"/><Relationship Id="rId21" Type="http://schemas.openxmlformats.org/officeDocument/2006/relationships/image" Target="../media/image10.emf"/><Relationship Id="rId7" Type="http://schemas.openxmlformats.org/officeDocument/2006/relationships/image" Target="../media/image3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8.emf"/><Relationship Id="rId2" Type="http://schemas.openxmlformats.org/officeDocument/2006/relationships/drawing" Target="../drawings/drawing2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Documento_de_Microsoft_Word_97-20031.doc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5.emf"/><Relationship Id="rId5" Type="http://schemas.openxmlformats.org/officeDocument/2006/relationships/image" Target="../media/image2.emf"/><Relationship Id="rId15" Type="http://schemas.openxmlformats.org/officeDocument/2006/relationships/image" Target="../media/image7.emf"/><Relationship Id="rId23" Type="http://schemas.openxmlformats.org/officeDocument/2006/relationships/image" Target="../media/image11.emf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9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4.emf"/><Relationship Id="rId14" Type="http://schemas.openxmlformats.org/officeDocument/2006/relationships/oleObject" Target="../embeddings/oleObject6.bin"/><Relationship Id="rId22" Type="http://schemas.openxmlformats.org/officeDocument/2006/relationships/package" Target="../embeddings/Documento_de_Microsoft_Word1.docx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1.bin"/><Relationship Id="rId13" Type="http://schemas.openxmlformats.org/officeDocument/2006/relationships/image" Target="../media/image16.emf"/><Relationship Id="rId18" Type="http://schemas.openxmlformats.org/officeDocument/2006/relationships/oleObject" Target="../embeddings/oleObject16.bin"/><Relationship Id="rId3" Type="http://schemas.openxmlformats.org/officeDocument/2006/relationships/vmlDrawing" Target="../drawings/vmlDrawing2.vml"/><Relationship Id="rId21" Type="http://schemas.openxmlformats.org/officeDocument/2006/relationships/image" Target="../media/image20.emf"/><Relationship Id="rId7" Type="http://schemas.openxmlformats.org/officeDocument/2006/relationships/image" Target="../media/image13.emf"/><Relationship Id="rId12" Type="http://schemas.openxmlformats.org/officeDocument/2006/relationships/oleObject" Target="../embeddings/oleObject13.bin"/><Relationship Id="rId17" Type="http://schemas.openxmlformats.org/officeDocument/2006/relationships/image" Target="../media/image18.emf"/><Relationship Id="rId2" Type="http://schemas.openxmlformats.org/officeDocument/2006/relationships/drawing" Target="../drawings/drawing3.xml"/><Relationship Id="rId16" Type="http://schemas.openxmlformats.org/officeDocument/2006/relationships/oleObject" Target="../embeddings/oleObject15.bin"/><Relationship Id="rId20" Type="http://schemas.openxmlformats.org/officeDocument/2006/relationships/oleObject" Target="../embeddings/oleObject17.bin"/><Relationship Id="rId1" Type="http://schemas.openxmlformats.org/officeDocument/2006/relationships/printerSettings" Target="../printerSettings/printerSettings3.bin"/><Relationship Id="rId6" Type="http://schemas.openxmlformats.org/officeDocument/2006/relationships/oleObject" Target="../embeddings/oleObject10.bin"/><Relationship Id="rId11" Type="http://schemas.openxmlformats.org/officeDocument/2006/relationships/image" Target="../media/image15.emf"/><Relationship Id="rId5" Type="http://schemas.openxmlformats.org/officeDocument/2006/relationships/image" Target="../media/image12.emf"/><Relationship Id="rId15" Type="http://schemas.openxmlformats.org/officeDocument/2006/relationships/image" Target="../media/image17.emf"/><Relationship Id="rId23" Type="http://schemas.openxmlformats.org/officeDocument/2006/relationships/image" Target="../media/image21.emf"/><Relationship Id="rId10" Type="http://schemas.openxmlformats.org/officeDocument/2006/relationships/oleObject" Target="../embeddings/oleObject12.bin"/><Relationship Id="rId19" Type="http://schemas.openxmlformats.org/officeDocument/2006/relationships/image" Target="../media/image19.emf"/><Relationship Id="rId4" Type="http://schemas.openxmlformats.org/officeDocument/2006/relationships/oleObject" Target="../embeddings/oleObject9.bin"/><Relationship Id="rId9" Type="http://schemas.openxmlformats.org/officeDocument/2006/relationships/image" Target="../media/image14.emf"/><Relationship Id="rId14" Type="http://schemas.openxmlformats.org/officeDocument/2006/relationships/oleObject" Target="../embeddings/oleObject14.bin"/><Relationship Id="rId22" Type="http://schemas.openxmlformats.org/officeDocument/2006/relationships/package" Target="../embeddings/Documento_de_Microsoft_Word2.docx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0.bin"/><Relationship Id="rId13" Type="http://schemas.openxmlformats.org/officeDocument/2006/relationships/image" Target="../media/image26.emf"/><Relationship Id="rId18" Type="http://schemas.openxmlformats.org/officeDocument/2006/relationships/package" Target="../embeddings/Hoja_de_c_lculo_de_Microsoft_Excel3.xlsx"/><Relationship Id="rId3" Type="http://schemas.openxmlformats.org/officeDocument/2006/relationships/vmlDrawing" Target="../drawings/vmlDrawing3.vml"/><Relationship Id="rId21" Type="http://schemas.openxmlformats.org/officeDocument/2006/relationships/image" Target="../media/image30.emf"/><Relationship Id="rId7" Type="http://schemas.openxmlformats.org/officeDocument/2006/relationships/image" Target="../media/image23.emf"/><Relationship Id="rId12" Type="http://schemas.openxmlformats.org/officeDocument/2006/relationships/oleObject" Target="../embeddings/oleObject22.bin"/><Relationship Id="rId17" Type="http://schemas.openxmlformats.org/officeDocument/2006/relationships/image" Target="../media/image28.emf"/><Relationship Id="rId2" Type="http://schemas.openxmlformats.org/officeDocument/2006/relationships/drawing" Target="../drawings/drawing4.xml"/><Relationship Id="rId16" Type="http://schemas.openxmlformats.org/officeDocument/2006/relationships/oleObject" Target="../embeddings/oleObject24.bin"/><Relationship Id="rId20" Type="http://schemas.openxmlformats.org/officeDocument/2006/relationships/oleObject" Target="../embeddings/oleObject25.bin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19.bin"/><Relationship Id="rId11" Type="http://schemas.openxmlformats.org/officeDocument/2006/relationships/image" Target="../media/image25.emf"/><Relationship Id="rId5" Type="http://schemas.openxmlformats.org/officeDocument/2006/relationships/image" Target="../media/image22.emf"/><Relationship Id="rId15" Type="http://schemas.openxmlformats.org/officeDocument/2006/relationships/image" Target="../media/image27.emf"/><Relationship Id="rId23" Type="http://schemas.openxmlformats.org/officeDocument/2006/relationships/image" Target="../media/image31.emf"/><Relationship Id="rId10" Type="http://schemas.openxmlformats.org/officeDocument/2006/relationships/oleObject" Target="../embeddings/oleObject21.bin"/><Relationship Id="rId19" Type="http://schemas.openxmlformats.org/officeDocument/2006/relationships/image" Target="../media/image29.emf"/><Relationship Id="rId4" Type="http://schemas.openxmlformats.org/officeDocument/2006/relationships/oleObject" Target="../embeddings/oleObject18.bin"/><Relationship Id="rId9" Type="http://schemas.openxmlformats.org/officeDocument/2006/relationships/image" Target="../media/image24.emf"/><Relationship Id="rId14" Type="http://schemas.openxmlformats.org/officeDocument/2006/relationships/oleObject" Target="../embeddings/oleObject23.bin"/><Relationship Id="rId22" Type="http://schemas.openxmlformats.org/officeDocument/2006/relationships/oleObject" Target="../embeddings/oleObject26.bin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package" Target="../embeddings/Documento_de_Microsoft_Word6.docx"/><Relationship Id="rId13" Type="http://schemas.openxmlformats.org/officeDocument/2006/relationships/image" Target="../media/image36.emf"/><Relationship Id="rId18" Type="http://schemas.openxmlformats.org/officeDocument/2006/relationships/package" Target="../embeddings/Documento_de_Microsoft_Word11.docx"/><Relationship Id="rId3" Type="http://schemas.openxmlformats.org/officeDocument/2006/relationships/vmlDrawing" Target="../drawings/vmlDrawing4.vml"/><Relationship Id="rId21" Type="http://schemas.openxmlformats.org/officeDocument/2006/relationships/image" Target="../media/image40.emf"/><Relationship Id="rId7" Type="http://schemas.openxmlformats.org/officeDocument/2006/relationships/image" Target="../media/image33.emf"/><Relationship Id="rId12" Type="http://schemas.openxmlformats.org/officeDocument/2006/relationships/package" Target="../embeddings/Documento_de_Microsoft_Word8.docx"/><Relationship Id="rId17" Type="http://schemas.openxmlformats.org/officeDocument/2006/relationships/image" Target="../media/image38.emf"/><Relationship Id="rId2" Type="http://schemas.openxmlformats.org/officeDocument/2006/relationships/drawing" Target="../drawings/drawing5.xml"/><Relationship Id="rId16" Type="http://schemas.openxmlformats.org/officeDocument/2006/relationships/package" Target="../embeddings/Documento_de_Microsoft_Word10.docx"/><Relationship Id="rId20" Type="http://schemas.openxmlformats.org/officeDocument/2006/relationships/package" Target="../embeddings/Documento_de_Microsoft_Word12.docx"/><Relationship Id="rId1" Type="http://schemas.openxmlformats.org/officeDocument/2006/relationships/printerSettings" Target="../printerSettings/printerSettings5.bin"/><Relationship Id="rId6" Type="http://schemas.openxmlformats.org/officeDocument/2006/relationships/package" Target="../embeddings/Documento_de_Microsoft_Word5.docx"/><Relationship Id="rId11" Type="http://schemas.openxmlformats.org/officeDocument/2006/relationships/image" Target="../media/image35.emf"/><Relationship Id="rId5" Type="http://schemas.openxmlformats.org/officeDocument/2006/relationships/image" Target="../media/image32.emf"/><Relationship Id="rId15" Type="http://schemas.openxmlformats.org/officeDocument/2006/relationships/image" Target="../media/image37.emf"/><Relationship Id="rId23" Type="http://schemas.openxmlformats.org/officeDocument/2006/relationships/image" Target="../media/image41.emf"/><Relationship Id="rId10" Type="http://schemas.openxmlformats.org/officeDocument/2006/relationships/package" Target="../embeddings/Hoja_de_c_lculo_de_Microsoft_Excel7.xlsx"/><Relationship Id="rId19" Type="http://schemas.openxmlformats.org/officeDocument/2006/relationships/image" Target="../media/image39.emf"/><Relationship Id="rId4" Type="http://schemas.openxmlformats.org/officeDocument/2006/relationships/package" Target="../embeddings/Documento_de_Microsoft_Word4.docx"/><Relationship Id="rId9" Type="http://schemas.openxmlformats.org/officeDocument/2006/relationships/image" Target="../media/image34.emf"/><Relationship Id="rId14" Type="http://schemas.openxmlformats.org/officeDocument/2006/relationships/package" Target="../embeddings/Documento_de_Microsoft_Word9.docx"/><Relationship Id="rId22" Type="http://schemas.openxmlformats.org/officeDocument/2006/relationships/package" Target="../embeddings/Documento_de_Microsoft_Word13.docx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package" Target="../embeddings/Hoja_de_c_lculo_de_Microsoft_Excel16.xlsx"/><Relationship Id="rId13" Type="http://schemas.openxmlformats.org/officeDocument/2006/relationships/image" Target="../media/image46.emf"/><Relationship Id="rId18" Type="http://schemas.openxmlformats.org/officeDocument/2006/relationships/package" Target="../embeddings/Documento_de_Microsoft_Word20.docx"/><Relationship Id="rId3" Type="http://schemas.openxmlformats.org/officeDocument/2006/relationships/vmlDrawing" Target="../drawings/vmlDrawing5.vml"/><Relationship Id="rId21" Type="http://schemas.openxmlformats.org/officeDocument/2006/relationships/image" Target="../media/image50.emf"/><Relationship Id="rId7" Type="http://schemas.openxmlformats.org/officeDocument/2006/relationships/image" Target="../media/image43.emf"/><Relationship Id="rId12" Type="http://schemas.openxmlformats.org/officeDocument/2006/relationships/package" Target="../embeddings/Presentaci_n_de_Microsoft_PowerPoint18.pptx"/><Relationship Id="rId17" Type="http://schemas.openxmlformats.org/officeDocument/2006/relationships/image" Target="../media/image48.emf"/><Relationship Id="rId2" Type="http://schemas.openxmlformats.org/officeDocument/2006/relationships/drawing" Target="../drawings/drawing6.xml"/><Relationship Id="rId16" Type="http://schemas.openxmlformats.org/officeDocument/2006/relationships/oleObject" Target="../embeddings/oleObject27.bin"/><Relationship Id="rId20" Type="http://schemas.openxmlformats.org/officeDocument/2006/relationships/package" Target="../embeddings/Documento_de_Microsoft_Word21.docx"/><Relationship Id="rId1" Type="http://schemas.openxmlformats.org/officeDocument/2006/relationships/printerSettings" Target="../printerSettings/printerSettings6.bin"/><Relationship Id="rId6" Type="http://schemas.openxmlformats.org/officeDocument/2006/relationships/package" Target="../embeddings/Hoja_de_c_lculo_de_Microsoft_Excel15.xlsx"/><Relationship Id="rId11" Type="http://schemas.openxmlformats.org/officeDocument/2006/relationships/image" Target="../media/image45.emf"/><Relationship Id="rId5" Type="http://schemas.openxmlformats.org/officeDocument/2006/relationships/image" Target="../media/image42.emf"/><Relationship Id="rId15" Type="http://schemas.openxmlformats.org/officeDocument/2006/relationships/image" Target="../media/image47.emf"/><Relationship Id="rId23" Type="http://schemas.openxmlformats.org/officeDocument/2006/relationships/image" Target="../media/image51.emf"/><Relationship Id="rId10" Type="http://schemas.openxmlformats.org/officeDocument/2006/relationships/package" Target="../embeddings/Hoja_de_c_lculo_de_Microsoft_Excel17.xlsx"/><Relationship Id="rId19" Type="http://schemas.openxmlformats.org/officeDocument/2006/relationships/image" Target="../media/image49.emf"/><Relationship Id="rId4" Type="http://schemas.openxmlformats.org/officeDocument/2006/relationships/package" Target="../embeddings/Hoja_de_c_lculo_de_Microsoft_Excel14.xlsx"/><Relationship Id="rId9" Type="http://schemas.openxmlformats.org/officeDocument/2006/relationships/image" Target="../media/image44.emf"/><Relationship Id="rId14" Type="http://schemas.openxmlformats.org/officeDocument/2006/relationships/package" Target="../embeddings/Hoja_de_c_lculo_de_Microsoft_Excel19.xlsx"/><Relationship Id="rId22" Type="http://schemas.openxmlformats.org/officeDocument/2006/relationships/package" Target="../embeddings/Documento_de_Microsoft_Word22.docx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ackage" Target="../embeddings/Documento_de_Microsoft_Word25.docx"/><Relationship Id="rId13" Type="http://schemas.openxmlformats.org/officeDocument/2006/relationships/image" Target="../media/image56.emf"/><Relationship Id="rId18" Type="http://schemas.openxmlformats.org/officeDocument/2006/relationships/package" Target="../embeddings/Documento_de_Microsoft_Word30.docx"/><Relationship Id="rId3" Type="http://schemas.openxmlformats.org/officeDocument/2006/relationships/vmlDrawing" Target="../drawings/vmlDrawing6.vml"/><Relationship Id="rId21" Type="http://schemas.openxmlformats.org/officeDocument/2006/relationships/image" Target="../media/image60.emf"/><Relationship Id="rId7" Type="http://schemas.openxmlformats.org/officeDocument/2006/relationships/image" Target="../media/image53.emf"/><Relationship Id="rId12" Type="http://schemas.openxmlformats.org/officeDocument/2006/relationships/package" Target="../embeddings/Documento_de_Microsoft_Word27.docx"/><Relationship Id="rId17" Type="http://schemas.openxmlformats.org/officeDocument/2006/relationships/image" Target="../media/image58.emf"/><Relationship Id="rId2" Type="http://schemas.openxmlformats.org/officeDocument/2006/relationships/drawing" Target="../drawings/drawing7.xml"/><Relationship Id="rId16" Type="http://schemas.openxmlformats.org/officeDocument/2006/relationships/package" Target="../embeddings/Documento_de_Microsoft_Word29.docx"/><Relationship Id="rId20" Type="http://schemas.openxmlformats.org/officeDocument/2006/relationships/package" Target="../embeddings/Documento_de_Microsoft_Word31.docx"/><Relationship Id="rId1" Type="http://schemas.openxmlformats.org/officeDocument/2006/relationships/printerSettings" Target="../printerSettings/printerSettings7.bin"/><Relationship Id="rId6" Type="http://schemas.openxmlformats.org/officeDocument/2006/relationships/package" Target="../embeddings/Documento_de_Microsoft_Word24.docx"/><Relationship Id="rId11" Type="http://schemas.openxmlformats.org/officeDocument/2006/relationships/image" Target="../media/image55.emf"/><Relationship Id="rId5" Type="http://schemas.openxmlformats.org/officeDocument/2006/relationships/image" Target="../media/image52.emf"/><Relationship Id="rId15" Type="http://schemas.openxmlformats.org/officeDocument/2006/relationships/image" Target="../media/image57.emf"/><Relationship Id="rId23" Type="http://schemas.openxmlformats.org/officeDocument/2006/relationships/image" Target="../media/image61.emf"/><Relationship Id="rId10" Type="http://schemas.openxmlformats.org/officeDocument/2006/relationships/package" Target="../embeddings/Documento_de_Microsoft_Word26.docx"/><Relationship Id="rId19" Type="http://schemas.openxmlformats.org/officeDocument/2006/relationships/image" Target="../media/image59.emf"/><Relationship Id="rId4" Type="http://schemas.openxmlformats.org/officeDocument/2006/relationships/package" Target="../embeddings/Documento_de_Microsoft_Word23.docx"/><Relationship Id="rId9" Type="http://schemas.openxmlformats.org/officeDocument/2006/relationships/image" Target="../media/image54.emf"/><Relationship Id="rId14" Type="http://schemas.openxmlformats.org/officeDocument/2006/relationships/package" Target="../embeddings/Documento_de_Microsoft_Word28.docx"/><Relationship Id="rId22" Type="http://schemas.openxmlformats.org/officeDocument/2006/relationships/oleObject" Target="../embeddings/oleObject28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9.bin"/><Relationship Id="rId13" Type="http://schemas.openxmlformats.org/officeDocument/2006/relationships/image" Target="../media/image66.emf"/><Relationship Id="rId18" Type="http://schemas.openxmlformats.org/officeDocument/2006/relationships/oleObject" Target="../embeddings/oleObject34.bin"/><Relationship Id="rId3" Type="http://schemas.openxmlformats.org/officeDocument/2006/relationships/vmlDrawing" Target="../drawings/vmlDrawing7.vml"/><Relationship Id="rId21" Type="http://schemas.openxmlformats.org/officeDocument/2006/relationships/image" Target="../media/image70.emf"/><Relationship Id="rId7" Type="http://schemas.openxmlformats.org/officeDocument/2006/relationships/image" Target="../media/image63.emf"/><Relationship Id="rId12" Type="http://schemas.openxmlformats.org/officeDocument/2006/relationships/oleObject" Target="../embeddings/oleObject31.bin"/><Relationship Id="rId17" Type="http://schemas.openxmlformats.org/officeDocument/2006/relationships/image" Target="../media/image68.emf"/><Relationship Id="rId2" Type="http://schemas.openxmlformats.org/officeDocument/2006/relationships/drawing" Target="../drawings/drawing8.xml"/><Relationship Id="rId16" Type="http://schemas.openxmlformats.org/officeDocument/2006/relationships/oleObject" Target="../embeddings/oleObject33.bin"/><Relationship Id="rId20" Type="http://schemas.openxmlformats.org/officeDocument/2006/relationships/package" Target="../embeddings/Documento_de_Microsoft_Word34.docx"/><Relationship Id="rId1" Type="http://schemas.openxmlformats.org/officeDocument/2006/relationships/printerSettings" Target="../printerSettings/printerSettings8.bin"/><Relationship Id="rId6" Type="http://schemas.openxmlformats.org/officeDocument/2006/relationships/package" Target="../embeddings/Documento_de_Microsoft_Word33.docx"/><Relationship Id="rId11" Type="http://schemas.openxmlformats.org/officeDocument/2006/relationships/image" Target="../media/image65.emf"/><Relationship Id="rId5" Type="http://schemas.openxmlformats.org/officeDocument/2006/relationships/image" Target="../media/image62.emf"/><Relationship Id="rId15" Type="http://schemas.openxmlformats.org/officeDocument/2006/relationships/image" Target="../media/image67.emf"/><Relationship Id="rId23" Type="http://schemas.openxmlformats.org/officeDocument/2006/relationships/image" Target="../media/image71.emf"/><Relationship Id="rId10" Type="http://schemas.openxmlformats.org/officeDocument/2006/relationships/oleObject" Target="../embeddings/oleObject30.bin"/><Relationship Id="rId19" Type="http://schemas.openxmlformats.org/officeDocument/2006/relationships/image" Target="../media/image69.emf"/><Relationship Id="rId4" Type="http://schemas.openxmlformats.org/officeDocument/2006/relationships/package" Target="../embeddings/Documento_de_Microsoft_Word32.docx"/><Relationship Id="rId9" Type="http://schemas.openxmlformats.org/officeDocument/2006/relationships/image" Target="../media/image64.emf"/><Relationship Id="rId14" Type="http://schemas.openxmlformats.org/officeDocument/2006/relationships/oleObject" Target="../embeddings/oleObject32.bin"/><Relationship Id="rId22" Type="http://schemas.openxmlformats.org/officeDocument/2006/relationships/oleObject" Target="../embeddings/oleObject35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5"/>
  <sheetViews>
    <sheetView workbookViewId="0">
      <selection activeCell="I17" sqref="I17"/>
    </sheetView>
  </sheetViews>
  <sheetFormatPr baseColWidth="10" defaultRowHeight="15" x14ac:dyDescent="0.25"/>
  <cols>
    <col min="1" max="16384" width="11.42578125" style="183"/>
  </cols>
  <sheetData>
    <row r="1" spans="1:9" x14ac:dyDescent="0.25">
      <c r="A1" s="184"/>
      <c r="B1" s="185"/>
      <c r="C1" s="185"/>
      <c r="D1" s="185"/>
      <c r="E1" s="185"/>
      <c r="F1" s="185"/>
      <c r="G1" s="185"/>
      <c r="H1" s="185"/>
      <c r="I1" s="186"/>
    </row>
    <row r="2" spans="1:9" x14ac:dyDescent="0.25">
      <c r="A2" s="184"/>
      <c r="B2" s="185"/>
      <c r="C2" s="185"/>
      <c r="D2" s="185"/>
      <c r="E2" s="185"/>
      <c r="F2" s="185"/>
      <c r="G2" s="185"/>
      <c r="H2" s="185"/>
      <c r="I2" s="186"/>
    </row>
    <row r="3" spans="1:9" x14ac:dyDescent="0.25">
      <c r="A3" s="184"/>
      <c r="B3" s="185"/>
      <c r="C3" s="185"/>
      <c r="D3" s="185"/>
      <c r="E3" s="185"/>
      <c r="F3" s="185"/>
      <c r="G3" s="185"/>
      <c r="H3" s="185"/>
      <c r="I3" s="186"/>
    </row>
    <row r="4" spans="1:9" x14ac:dyDescent="0.25">
      <c r="A4" s="184"/>
      <c r="B4" s="185"/>
      <c r="C4" s="185"/>
      <c r="D4" s="185"/>
      <c r="E4" s="185"/>
      <c r="F4" s="185"/>
      <c r="G4" s="185"/>
      <c r="H4" s="185"/>
      <c r="I4" s="186"/>
    </row>
    <row r="5" spans="1:9" x14ac:dyDescent="0.25">
      <c r="A5" s="197" t="s">
        <v>246</v>
      </c>
      <c r="B5" s="198"/>
      <c r="C5" s="198"/>
      <c r="D5" s="198"/>
      <c r="E5" s="198"/>
      <c r="F5" s="198"/>
      <c r="G5" s="198"/>
      <c r="H5" s="198"/>
      <c r="I5" s="199"/>
    </row>
    <row r="6" spans="1:9" x14ac:dyDescent="0.25">
      <c r="A6" s="200"/>
      <c r="B6" s="198"/>
      <c r="C6" s="198"/>
      <c r="D6" s="198"/>
      <c r="E6" s="198"/>
      <c r="F6" s="198"/>
      <c r="G6" s="198"/>
      <c r="H6" s="198"/>
      <c r="I6" s="199"/>
    </row>
    <row r="7" spans="1:9" x14ac:dyDescent="0.25">
      <c r="A7" s="200"/>
      <c r="B7" s="198"/>
      <c r="C7" s="198"/>
      <c r="D7" s="198"/>
      <c r="E7" s="198"/>
      <c r="F7" s="198"/>
      <c r="G7" s="198"/>
      <c r="H7" s="198"/>
      <c r="I7" s="199"/>
    </row>
    <row r="8" spans="1:9" x14ac:dyDescent="0.25">
      <c r="A8" s="187"/>
      <c r="B8" s="188"/>
      <c r="C8" s="188"/>
      <c r="D8" s="188"/>
      <c r="E8" s="188"/>
      <c r="F8" s="188"/>
      <c r="G8" s="188"/>
      <c r="H8" s="188"/>
      <c r="I8" s="186"/>
    </row>
    <row r="9" spans="1:9" x14ac:dyDescent="0.25">
      <c r="A9" s="187"/>
      <c r="B9" s="188"/>
      <c r="C9" s="188"/>
      <c r="D9" s="188"/>
      <c r="E9" s="188"/>
      <c r="F9" s="188"/>
      <c r="G9" s="188"/>
      <c r="H9" s="188"/>
      <c r="I9" s="186"/>
    </row>
    <row r="10" spans="1:9" x14ac:dyDescent="0.25">
      <c r="A10" s="187"/>
      <c r="B10" s="188"/>
      <c r="C10" s="188"/>
      <c r="D10" s="188"/>
      <c r="E10" s="188"/>
      <c r="F10" s="188"/>
      <c r="G10" s="188"/>
      <c r="H10" s="188"/>
      <c r="I10" s="186"/>
    </row>
    <row r="11" spans="1:9" x14ac:dyDescent="0.25">
      <c r="A11" s="187"/>
      <c r="B11" s="188"/>
      <c r="C11" s="188"/>
      <c r="D11" s="188"/>
      <c r="E11" s="188"/>
      <c r="F11" s="188"/>
      <c r="G11" s="188"/>
      <c r="H11" s="188"/>
      <c r="I11" s="186"/>
    </row>
    <row r="12" spans="1:9" x14ac:dyDescent="0.25">
      <c r="A12" s="187"/>
      <c r="B12" s="188"/>
      <c r="C12" s="188"/>
      <c r="D12" s="188"/>
      <c r="E12" s="188"/>
      <c r="F12" s="188"/>
      <c r="G12" s="188"/>
      <c r="H12" s="188"/>
      <c r="I12" s="186"/>
    </row>
    <row r="13" spans="1:9" x14ac:dyDescent="0.25">
      <c r="A13" s="187"/>
      <c r="B13" s="188"/>
      <c r="C13" s="188"/>
      <c r="D13" s="188"/>
      <c r="E13" s="188"/>
      <c r="F13" s="188"/>
      <c r="G13" s="188"/>
      <c r="H13" s="188"/>
      <c r="I13" s="186"/>
    </row>
    <row r="14" spans="1:9" ht="26.25" x14ac:dyDescent="0.25">
      <c r="A14" s="187"/>
      <c r="B14" s="188"/>
      <c r="C14" s="188"/>
      <c r="D14" s="188"/>
      <c r="E14" s="201"/>
      <c r="F14" s="201"/>
      <c r="G14" s="189"/>
      <c r="H14" s="190"/>
      <c r="I14" s="191"/>
    </row>
    <row r="15" spans="1:9" ht="27" thickBot="1" x14ac:dyDescent="0.3">
      <c r="A15" s="192"/>
      <c r="B15" s="193"/>
      <c r="C15" s="193"/>
      <c r="D15" s="193"/>
      <c r="E15" s="202"/>
      <c r="F15" s="202"/>
      <c r="G15" s="194"/>
      <c r="H15" s="195"/>
      <c r="I15" s="196"/>
    </row>
  </sheetData>
  <mergeCells count="3">
    <mergeCell ref="A5:I7"/>
    <mergeCell ref="E14:F14"/>
    <mergeCell ref="E15:F15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Y153"/>
  <sheetViews>
    <sheetView topLeftCell="G1" zoomScale="48" zoomScaleNormal="48" workbookViewId="0">
      <selection activeCell="K5" sqref="K5"/>
    </sheetView>
  </sheetViews>
  <sheetFormatPr baseColWidth="10" defaultColWidth="0" defaultRowHeight="12.75" zeroHeight="1" x14ac:dyDescent="0.2"/>
  <cols>
    <col min="1" max="1" width="4.85546875" style="134" customWidth="1"/>
    <col min="2" max="2" width="9.42578125" style="41" customWidth="1"/>
    <col min="3" max="3" width="65.85546875" style="29" customWidth="1"/>
    <col min="4" max="4" width="53.85546875" style="29" customWidth="1"/>
    <col min="5" max="5" width="9.5703125" style="90" customWidth="1"/>
    <col min="6" max="6" width="11.5703125" style="41" customWidth="1"/>
    <col min="7" max="7" width="35.7109375" style="91" customWidth="1"/>
    <col min="8" max="8" width="15.42578125" style="29" customWidth="1"/>
    <col min="9" max="9" width="22.7109375" style="29" customWidth="1"/>
    <col min="10" max="10" width="48.7109375" style="29" customWidth="1"/>
    <col min="11" max="11" width="53.28515625" style="29" customWidth="1"/>
    <col min="12" max="12" width="23" style="29" customWidth="1"/>
    <col min="13" max="13" width="11.42578125" style="29" customWidth="1"/>
    <col min="14" max="14" width="22.7109375" style="29" customWidth="1"/>
    <col min="15" max="15" width="11.42578125" style="29" customWidth="1"/>
    <col min="16" max="16" width="8" style="29" customWidth="1"/>
    <col min="17" max="17" width="11.42578125" style="29" customWidth="1"/>
    <col min="18" max="18" width="18.7109375" style="29" customWidth="1"/>
    <col min="19" max="19" width="11.42578125" style="29" customWidth="1"/>
    <col min="20" max="20" width="17.85546875" style="29" bestFit="1" customWidth="1"/>
    <col min="21" max="22" width="11.42578125" style="29" customWidth="1"/>
    <col min="23" max="23" width="45.42578125" style="29" bestFit="1" customWidth="1"/>
    <col min="24" max="24" width="11.42578125" style="134" customWidth="1"/>
    <col min="25" max="25" width="0" style="29" hidden="1" customWidth="1"/>
    <col min="26" max="16384" width="11.42578125" style="29" hidden="1"/>
  </cols>
  <sheetData>
    <row r="1" spans="1:24" s="134" customFormat="1" x14ac:dyDescent="0.2">
      <c r="B1" s="127"/>
      <c r="E1" s="136"/>
      <c r="F1" s="127"/>
      <c r="G1" s="135"/>
    </row>
    <row r="2" spans="1:24" s="47" customFormat="1" ht="139.5" customHeight="1" x14ac:dyDescent="0.25">
      <c r="A2" s="126"/>
      <c r="B2" s="210" t="s">
        <v>176</v>
      </c>
      <c r="C2" s="210"/>
      <c r="D2" s="210"/>
      <c r="E2" s="210"/>
      <c r="F2" s="210"/>
      <c r="G2" s="210"/>
      <c r="H2" s="210"/>
      <c r="I2" s="210"/>
      <c r="J2" s="210"/>
      <c r="K2" s="210"/>
      <c r="L2" s="210"/>
      <c r="M2" s="210"/>
      <c r="N2" s="210"/>
      <c r="O2" s="210"/>
      <c r="P2" s="210"/>
      <c r="Q2" s="210"/>
      <c r="R2" s="210"/>
      <c r="S2" s="210"/>
      <c r="T2" s="210"/>
      <c r="U2" s="210"/>
      <c r="V2" s="210"/>
      <c r="W2" s="210"/>
      <c r="X2" s="126"/>
    </row>
    <row r="3" spans="1:24" s="47" customFormat="1" ht="24" customHeight="1" x14ac:dyDescent="0.25">
      <c r="A3" s="126"/>
      <c r="B3" s="212" t="s">
        <v>175</v>
      </c>
      <c r="C3" s="212"/>
      <c r="D3" s="212"/>
      <c r="E3" s="212"/>
      <c r="F3" s="212"/>
      <c r="G3" s="212"/>
      <c r="H3" s="212"/>
      <c r="I3" s="212"/>
      <c r="J3" s="212"/>
      <c r="K3" s="212"/>
      <c r="L3" s="212"/>
      <c r="M3" s="212"/>
      <c r="N3" s="212"/>
      <c r="O3" s="212"/>
      <c r="P3" s="212"/>
      <c r="Q3" s="212"/>
      <c r="R3" s="212"/>
      <c r="S3" s="212"/>
      <c r="T3" s="212"/>
      <c r="U3" s="212"/>
      <c r="V3" s="212"/>
      <c r="W3" s="212"/>
      <c r="X3" s="126"/>
    </row>
    <row r="4" spans="1:24" s="16" customFormat="1" ht="24" customHeight="1" x14ac:dyDescent="0.25">
      <c r="A4" s="131"/>
      <c r="B4" s="125" t="s">
        <v>30</v>
      </c>
      <c r="C4" s="125" t="s">
        <v>82</v>
      </c>
      <c r="D4" s="117" t="s">
        <v>68</v>
      </c>
      <c r="E4" s="125" t="s">
        <v>80</v>
      </c>
      <c r="F4" s="125" t="s">
        <v>81</v>
      </c>
      <c r="G4" s="211" t="s">
        <v>94</v>
      </c>
      <c r="H4" s="211"/>
      <c r="I4" s="125" t="s">
        <v>162</v>
      </c>
      <c r="J4" s="125" t="s">
        <v>166</v>
      </c>
      <c r="K4" s="125" t="s">
        <v>186</v>
      </c>
      <c r="L4" s="125" t="s">
        <v>187</v>
      </c>
      <c r="M4" s="211" t="s">
        <v>169</v>
      </c>
      <c r="N4" s="211"/>
      <c r="O4" s="211"/>
      <c r="P4" s="211"/>
      <c r="Q4" s="211"/>
      <c r="R4" s="125" t="s">
        <v>94</v>
      </c>
      <c r="S4" s="211" t="s">
        <v>170</v>
      </c>
      <c r="T4" s="211"/>
      <c r="U4" s="211"/>
      <c r="V4" s="211"/>
      <c r="W4" s="125" t="s">
        <v>174</v>
      </c>
      <c r="X4" s="131"/>
    </row>
    <row r="5" spans="1:24" ht="45" customHeight="1" x14ac:dyDescent="0.2">
      <c r="B5" s="117">
        <v>1</v>
      </c>
      <c r="C5" s="115" t="s">
        <v>1</v>
      </c>
      <c r="D5" s="75" t="s">
        <v>69</v>
      </c>
      <c r="E5" s="117"/>
      <c r="F5" s="125" t="s">
        <v>67</v>
      </c>
      <c r="G5" s="208" t="str">
        <f t="shared" ref="G5:G14" si="0">IF(E5="X","Cumple con el ",IF(F5="X","Debe implementar:  " )) &amp; D5</f>
        <v xml:space="preserve">Debe implementar:  Plan estrategico </v>
      </c>
      <c r="H5" s="208"/>
      <c r="I5" s="122" t="s">
        <v>165</v>
      </c>
      <c r="J5" s="170" t="str">
        <f>IF(F5="X","La empresa debe diseñar, plasmar y publicar un plan estratégico donde se evidencie la misión, visión, objetivos, principios y valores corporativos.",IF(E5="X"," "))</f>
        <v>La empresa debe diseñar, plasmar y publicar un plan estratégico donde se evidencie la misión, visión, objetivos, principios y valores corporativos.</v>
      </c>
      <c r="K5" s="171" t="s">
        <v>177</v>
      </c>
      <c r="L5" s="118"/>
      <c r="M5" s="213"/>
      <c r="N5" s="213"/>
      <c r="O5" s="213"/>
      <c r="P5" s="213"/>
      <c r="Q5" s="213"/>
      <c r="R5" s="208" t="s">
        <v>185</v>
      </c>
      <c r="S5" s="203"/>
      <c r="T5" s="203"/>
      <c r="U5" s="203"/>
      <c r="V5" s="203"/>
      <c r="W5" s="75" t="s">
        <v>173</v>
      </c>
    </row>
    <row r="6" spans="1:24" ht="64.5" customHeight="1" x14ac:dyDescent="0.2">
      <c r="B6" s="117">
        <v>2</v>
      </c>
      <c r="C6" s="124" t="s">
        <v>2</v>
      </c>
      <c r="D6" s="75" t="s">
        <v>71</v>
      </c>
      <c r="E6" s="117"/>
      <c r="F6" s="125" t="s">
        <v>67</v>
      </c>
      <c r="G6" s="208" t="str">
        <f t="shared" si="0"/>
        <v xml:space="preserve">Debe implementar:  Valores corporativos </v>
      </c>
      <c r="H6" s="208"/>
      <c r="I6" s="122" t="s">
        <v>163</v>
      </c>
      <c r="J6" s="170" t="str">
        <f>IF(F6="X"," Plasmar y difundir los valores corporativos dentro de la organización y a través de medios digitales (página web). Los cuales deben estar alineados con la naturaleza y el comportamiento de la Empresa, para que cada colaborador se apropie de ellos.",IF(E6="X"," "))</f>
        <v xml:space="preserve"> Plasmar y difundir los valores corporativos dentro de la organización y a través de medios digitales (página web). Los cuales deben estar alineados con la naturaleza y el comportamiento de la Empresa, para que cada colaborador se apropie de ellos.</v>
      </c>
      <c r="K6" s="171" t="s">
        <v>178</v>
      </c>
      <c r="L6" s="118"/>
      <c r="M6" s="213"/>
      <c r="N6" s="213"/>
      <c r="O6" s="213"/>
      <c r="P6" s="213"/>
      <c r="Q6" s="213"/>
      <c r="R6" s="208"/>
      <c r="S6" s="203"/>
      <c r="T6" s="203"/>
      <c r="U6" s="203"/>
      <c r="V6" s="203"/>
      <c r="W6" s="75" t="s">
        <v>241</v>
      </c>
    </row>
    <row r="7" spans="1:24" ht="38.25" customHeight="1" x14ac:dyDescent="0.2">
      <c r="B7" s="125">
        <v>3</v>
      </c>
      <c r="C7" s="116" t="s">
        <v>3</v>
      </c>
      <c r="D7" s="75" t="s">
        <v>72</v>
      </c>
      <c r="E7" s="117"/>
      <c r="F7" s="125" t="s">
        <v>67</v>
      </c>
      <c r="G7" s="208" t="str">
        <f t="shared" si="0"/>
        <v xml:space="preserve">Debe implementar:  Cumplimiento de Valores </v>
      </c>
      <c r="H7" s="208"/>
      <c r="I7" s="122" t="s">
        <v>163</v>
      </c>
      <c r="J7" s="170" t="str">
        <f>IF(F7="X","La empresa debe formular e implementar estrategias innovadoras que integren en un plan, metas y políticas de forma coherente y dotadas de recusos necesarios.",IF(E7="X"," "))</f>
        <v>La empresa debe formular e implementar estrategias innovadoras que integren en un plan, metas y políticas de forma coherente y dotadas de recusos necesarios.</v>
      </c>
      <c r="K7" s="170" t="s">
        <v>179</v>
      </c>
      <c r="L7" s="118"/>
      <c r="M7" s="213"/>
      <c r="N7" s="213"/>
      <c r="O7" s="213"/>
      <c r="P7" s="213"/>
      <c r="Q7" s="213"/>
      <c r="R7" s="208"/>
      <c r="S7" s="203"/>
      <c r="T7" s="203"/>
      <c r="U7" s="203"/>
      <c r="V7" s="203"/>
      <c r="W7" s="75"/>
    </row>
    <row r="8" spans="1:24" ht="46.5" customHeight="1" x14ac:dyDescent="0.2">
      <c r="B8" s="125">
        <v>4</v>
      </c>
      <c r="C8" s="115" t="s">
        <v>4</v>
      </c>
      <c r="D8" s="75" t="s">
        <v>73</v>
      </c>
      <c r="E8" s="117" t="s">
        <v>67</v>
      </c>
      <c r="F8" s="125"/>
      <c r="G8" s="208" t="str">
        <f t="shared" si="0"/>
        <v xml:space="preserve">Cumple con el Organigrama </v>
      </c>
      <c r="H8" s="208"/>
      <c r="I8" s="122" t="s">
        <v>164</v>
      </c>
      <c r="J8" s="170" t="str">
        <f>IF(F8="X","Definir un modelo gráfico de las líneas de autoridad para tener una idea uniforme acerca de la organización.",IF(E8="X"," "))</f>
        <v xml:space="preserve"> </v>
      </c>
      <c r="K8" s="171" t="s">
        <v>180</v>
      </c>
      <c r="L8" s="180"/>
      <c r="M8" s="213"/>
      <c r="N8" s="213"/>
      <c r="O8" s="213"/>
      <c r="P8" s="213"/>
      <c r="Q8" s="213"/>
      <c r="R8" s="208"/>
      <c r="S8" s="203"/>
      <c r="T8" s="203"/>
      <c r="U8" s="203"/>
      <c r="V8" s="203"/>
      <c r="W8" s="75"/>
    </row>
    <row r="9" spans="1:24" ht="53.25" customHeight="1" x14ac:dyDescent="0.2">
      <c r="B9" s="125">
        <v>5</v>
      </c>
      <c r="C9" s="124" t="s">
        <v>5</v>
      </c>
      <c r="D9" s="75" t="s">
        <v>74</v>
      </c>
      <c r="E9" s="117"/>
      <c r="F9" s="125" t="s">
        <v>67</v>
      </c>
      <c r="G9" s="208" t="str">
        <f t="shared" si="0"/>
        <v xml:space="preserve">Debe implementar:  Manual de funciones </v>
      </c>
      <c r="H9" s="208"/>
      <c r="I9" s="122" t="s">
        <v>163</v>
      </c>
      <c r="J9" s="170" t="str">
        <f>IF(F9="X","Es necesario establacer un documento formal en cual la empresa debe plasmar las funciones y responsabilidades con base en la estrcutura organizacional.",IF(E9="X"," "))</f>
        <v>Es necesario establacer un documento formal en cual la empresa debe plasmar las funciones y responsabilidades con base en la estrcutura organizacional.</v>
      </c>
      <c r="K9" s="170" t="s">
        <v>181</v>
      </c>
      <c r="L9" s="118"/>
      <c r="M9" s="213"/>
      <c r="N9" s="213"/>
      <c r="O9" s="213"/>
      <c r="P9" s="213"/>
      <c r="Q9" s="213"/>
      <c r="R9" s="208"/>
      <c r="S9" s="203"/>
      <c r="T9" s="203"/>
      <c r="U9" s="203"/>
      <c r="V9" s="203"/>
      <c r="W9" s="75"/>
    </row>
    <row r="10" spans="1:24" ht="45.75" customHeight="1" x14ac:dyDescent="0.2">
      <c r="B10" s="125">
        <v>6</v>
      </c>
      <c r="C10" s="124" t="s">
        <v>6</v>
      </c>
      <c r="D10" s="75" t="s">
        <v>75</v>
      </c>
      <c r="E10" s="117"/>
      <c r="F10" s="125" t="s">
        <v>67</v>
      </c>
      <c r="G10" s="208" t="str">
        <f t="shared" si="0"/>
        <v xml:space="preserve">Debe implementar:  Reglamento de trabajo </v>
      </c>
      <c r="H10" s="208"/>
      <c r="I10" s="122" t="s">
        <v>163</v>
      </c>
      <c r="J10" s="170" t="str">
        <f>IF(F10="X","Se debe tener un documento, que contenga de forma  expresa y detallada las normas reguladoras de relaciones  internas entre la Empresa y el Trabajador.",IF(E10="X"," "))</f>
        <v>Se debe tener un documento, que contenga de forma  expresa y detallada las normas reguladoras de relaciones  internas entre la Empresa y el Trabajador.</v>
      </c>
      <c r="K10" s="172" t="s">
        <v>182</v>
      </c>
      <c r="L10" s="118"/>
      <c r="M10" s="213"/>
      <c r="N10" s="213"/>
      <c r="O10" s="213"/>
      <c r="P10" s="213"/>
      <c r="Q10" s="213"/>
      <c r="R10" s="208"/>
      <c r="S10" s="203"/>
      <c r="T10" s="203"/>
      <c r="U10" s="203"/>
      <c r="V10" s="203"/>
      <c r="W10" s="75"/>
    </row>
    <row r="11" spans="1:24" ht="63" customHeight="1" x14ac:dyDescent="0.2">
      <c r="B11" s="125">
        <v>7</v>
      </c>
      <c r="C11" s="115" t="s">
        <v>7</v>
      </c>
      <c r="D11" s="75" t="s">
        <v>76</v>
      </c>
      <c r="E11" s="117"/>
      <c r="F11" s="125" t="s">
        <v>67</v>
      </c>
      <c r="G11" s="208" t="str">
        <f t="shared" si="0"/>
        <v xml:space="preserve">Debe implementar:  Evaluacion de competencias y habilidades </v>
      </c>
      <c r="H11" s="208"/>
      <c r="I11" s="122" t="s">
        <v>163</v>
      </c>
      <c r="J11" s="170" t="str">
        <f>IF(F11="X","Establecer los instrumentos de medición que consigan la revisión de resultados, a través del monitoreo y seguimiento al rendimiento del equipo de trabajo de la compañía,  detectando sus fuerzas y debilidades.",IF(E11="X"," "))</f>
        <v>Establecer los instrumentos de medición que consigan la revisión de resultados, a través del monitoreo y seguimiento al rendimiento del equipo de trabajo de la compañía,  detectando sus fuerzas y debilidades.</v>
      </c>
      <c r="K11" s="171" t="s">
        <v>183</v>
      </c>
      <c r="L11" s="118"/>
      <c r="M11" s="213"/>
      <c r="N11" s="213"/>
      <c r="O11" s="213"/>
      <c r="P11" s="213"/>
      <c r="Q11" s="213"/>
      <c r="R11" s="208"/>
      <c r="S11" s="203"/>
      <c r="T11" s="203"/>
      <c r="U11" s="203"/>
      <c r="V11" s="203"/>
      <c r="W11" s="124"/>
    </row>
    <row r="12" spans="1:24" ht="54.75" customHeight="1" x14ac:dyDescent="0.2">
      <c r="B12" s="125">
        <v>8</v>
      </c>
      <c r="C12" s="115" t="s">
        <v>8</v>
      </c>
      <c r="D12" s="75" t="s">
        <v>77</v>
      </c>
      <c r="E12" s="182"/>
      <c r="F12" s="125" t="s">
        <v>67</v>
      </c>
      <c r="G12" s="208" t="str">
        <f t="shared" si="0"/>
        <v xml:space="preserve">Debe implementar:  Reconocimiento de las etapas del ciclo administrativo </v>
      </c>
      <c r="H12" s="208"/>
      <c r="I12" s="122" t="s">
        <v>163</v>
      </c>
      <c r="J12" s="170" t="str">
        <f>IF(F12="X","La compañía debe apropiar un proceso administrativo , el cual conste de distintas tareas que deben realizarse para su orden y crecimiento. Y teniendo en cuenta que cada área  realiza una tarea específica.",IF(E12="X"," "))</f>
        <v>La compañía debe apropiar un proceso administrativo , el cual conste de distintas tareas que deben realizarse para su orden y crecimiento. Y teniendo en cuenta que cada área  realiza una tarea específica.</v>
      </c>
      <c r="K12" s="170" t="s">
        <v>184</v>
      </c>
      <c r="L12" s="118"/>
      <c r="M12" s="213"/>
      <c r="N12" s="213"/>
      <c r="O12" s="213"/>
      <c r="P12" s="213"/>
      <c r="Q12" s="213"/>
      <c r="R12" s="208"/>
      <c r="S12" s="138"/>
      <c r="T12" s="155" t="s">
        <v>163</v>
      </c>
      <c r="U12" s="155">
        <f>COUNTIF(I5:I14,"1= CRITICO")</f>
        <v>6</v>
      </c>
      <c r="V12" s="138"/>
      <c r="W12" s="125" t="s">
        <v>171</v>
      </c>
    </row>
    <row r="13" spans="1:24" ht="54" customHeight="1" x14ac:dyDescent="0.2">
      <c r="B13" s="125">
        <v>9</v>
      </c>
      <c r="C13" s="115" t="s">
        <v>9</v>
      </c>
      <c r="D13" s="75" t="s">
        <v>78</v>
      </c>
      <c r="E13" s="117" t="s">
        <v>67</v>
      </c>
      <c r="F13" s="125"/>
      <c r="G13" s="208" t="str">
        <f t="shared" si="0"/>
        <v xml:space="preserve">Cumple con el Canales de comunicación </v>
      </c>
      <c r="H13" s="208"/>
      <c r="I13" s="122" t="s">
        <v>165</v>
      </c>
      <c r="J13" s="115" t="str">
        <f>IF(F13="X","La empresa debe planear, programar y concurrir una reunión semanal y/o mensual de áreas de la empresa para rendir cuentas de cada proceso que dirigen.",IF(E13="X"," "))</f>
        <v xml:space="preserve"> </v>
      </c>
      <c r="K13" s="92"/>
      <c r="L13" s="118"/>
      <c r="M13" s="161"/>
      <c r="N13" s="209" t="s">
        <v>0</v>
      </c>
      <c r="O13" s="139" t="s">
        <v>80</v>
      </c>
      <c r="P13" s="139" t="s">
        <v>81</v>
      </c>
      <c r="Q13" s="161"/>
      <c r="R13" s="208"/>
      <c r="S13" s="138"/>
      <c r="T13" s="155" t="s">
        <v>164</v>
      </c>
      <c r="U13" s="155">
        <f>COUNTIF(I5:I14,"2= TOLERABLE")</f>
        <v>1</v>
      </c>
      <c r="V13" s="138"/>
      <c r="W13" s="75"/>
    </row>
    <row r="14" spans="1:24" ht="39" customHeight="1" x14ac:dyDescent="0.2">
      <c r="B14" s="125">
        <v>10</v>
      </c>
      <c r="C14" s="115" t="s">
        <v>10</v>
      </c>
      <c r="D14" s="75" t="s">
        <v>79</v>
      </c>
      <c r="E14" s="117" t="s">
        <v>67</v>
      </c>
      <c r="F14" s="125"/>
      <c r="G14" s="208" t="str">
        <f t="shared" si="0"/>
        <v xml:space="preserve">Cumple con el Archivo de la infomaciòn </v>
      </c>
      <c r="H14" s="208"/>
      <c r="I14" s="122" t="s">
        <v>165</v>
      </c>
      <c r="J14" s="115" t="str">
        <f>IF(F14="X","Organizar la documentación de forma física y magnética, por orden de fecha, en carpetas cuyas portadas sean claras, ordenadas y codificadas. Depurando los archivos obsoletos, copias o documentos sin firmar.
",IF(E14="X"," "))</f>
        <v xml:space="preserve"> </v>
      </c>
      <c r="K14" s="92"/>
      <c r="L14" s="118"/>
      <c r="M14" s="161"/>
      <c r="N14" s="209"/>
      <c r="O14" s="140">
        <f>COUNTIF(E10:E18, "x")</f>
        <v>2</v>
      </c>
      <c r="P14" s="140">
        <f>COUNTIF(F5:F14, "x")</f>
        <v>7</v>
      </c>
      <c r="Q14" s="161"/>
      <c r="R14" s="208"/>
      <c r="S14" s="138"/>
      <c r="T14" s="155" t="s">
        <v>165</v>
      </c>
      <c r="U14" s="155">
        <f>COUNTIF(I7:I15,"3=OPTIMO")</f>
        <v>2</v>
      </c>
      <c r="V14" s="138"/>
      <c r="W14" s="124"/>
    </row>
    <row r="15" spans="1:24" s="134" customFormat="1" ht="13.5" customHeight="1" x14ac:dyDescent="0.2">
      <c r="B15" s="98"/>
      <c r="C15" s="99"/>
      <c r="D15" s="99"/>
      <c r="E15" s="100"/>
      <c r="F15" s="98"/>
      <c r="G15" s="137"/>
      <c r="T15" s="126"/>
      <c r="U15" s="126"/>
    </row>
    <row r="16" spans="1:24" ht="21" hidden="1" customHeight="1" x14ac:dyDescent="0.2">
      <c r="B16" s="93"/>
      <c r="C16" s="93"/>
      <c r="D16" s="93"/>
      <c r="E16" s="93"/>
      <c r="F16" s="93"/>
    </row>
    <row r="17" spans="2:6" ht="13.5" hidden="1" customHeight="1" x14ac:dyDescent="0.2">
      <c r="B17" s="93"/>
      <c r="C17" s="93"/>
      <c r="D17" s="93"/>
      <c r="E17" s="93"/>
      <c r="F17" s="93"/>
    </row>
    <row r="18" spans="2:6" ht="13.5" hidden="1" customHeight="1" x14ac:dyDescent="0.2">
      <c r="B18" s="93"/>
      <c r="C18" s="93"/>
    </row>
    <row r="19" spans="2:6" hidden="1" x14ac:dyDescent="0.2">
      <c r="B19" s="93"/>
      <c r="C19" s="93"/>
    </row>
    <row r="20" spans="2:6" hidden="1" x14ac:dyDescent="0.2">
      <c r="B20" s="93"/>
      <c r="C20" s="93"/>
      <c r="D20" s="93"/>
      <c r="E20" s="93"/>
      <c r="F20" s="93"/>
    </row>
    <row r="21" spans="2:6" hidden="1" x14ac:dyDescent="0.2">
      <c r="B21" s="93"/>
      <c r="C21" s="93"/>
      <c r="D21" s="93"/>
      <c r="E21" s="93"/>
      <c r="F21" s="93"/>
    </row>
    <row r="22" spans="2:6" ht="15.75" hidden="1" customHeight="1" x14ac:dyDescent="0.2">
      <c r="B22" s="93"/>
      <c r="C22" s="93"/>
      <c r="D22" s="93"/>
      <c r="E22" s="93"/>
      <c r="F22" s="93"/>
    </row>
    <row r="23" spans="2:6" hidden="1" x14ac:dyDescent="0.2">
      <c r="D23" s="93"/>
      <c r="E23" s="93"/>
      <c r="F23" s="93"/>
    </row>
    <row r="24" spans="2:6" ht="15.75" hidden="1" customHeight="1" x14ac:dyDescent="0.2">
      <c r="D24" s="93"/>
      <c r="E24" s="93"/>
      <c r="F24" s="93"/>
    </row>
    <row r="25" spans="2:6" hidden="1" x14ac:dyDescent="0.2">
      <c r="D25" s="93"/>
      <c r="E25" s="93"/>
      <c r="F25" s="93"/>
    </row>
    <row r="26" spans="2:6" hidden="1" x14ac:dyDescent="0.2">
      <c r="D26" s="93"/>
      <c r="E26" s="93"/>
      <c r="F26" s="93"/>
    </row>
    <row r="27" spans="2:6" ht="12.75" hidden="1" customHeight="1" x14ac:dyDescent="0.2">
      <c r="D27" s="93"/>
      <c r="E27" s="93"/>
      <c r="F27" s="93"/>
    </row>
    <row r="28" spans="2:6" hidden="1" x14ac:dyDescent="0.2">
      <c r="D28" s="93"/>
      <c r="E28" s="93"/>
      <c r="F28" s="93"/>
    </row>
    <row r="29" spans="2:6" hidden="1" x14ac:dyDescent="0.2">
      <c r="E29" s="29"/>
      <c r="F29" s="29"/>
    </row>
    <row r="30" spans="2:6" ht="14.25" hidden="1" customHeight="1" x14ac:dyDescent="0.2">
      <c r="E30" s="29"/>
      <c r="F30" s="29"/>
    </row>
    <row r="31" spans="2:6" hidden="1" x14ac:dyDescent="0.2">
      <c r="E31" s="29"/>
      <c r="F31" s="29"/>
    </row>
    <row r="32" spans="2:6" hidden="1" x14ac:dyDescent="0.2">
      <c r="E32" s="29"/>
      <c r="F32" s="29"/>
    </row>
    <row r="33" spans="2:10" ht="13.5" hidden="1" customHeight="1" x14ac:dyDescent="0.2">
      <c r="E33" s="29"/>
      <c r="F33" s="29"/>
    </row>
    <row r="34" spans="2:10" ht="14.25" hidden="1" customHeight="1" x14ac:dyDescent="0.2">
      <c r="B34" s="29"/>
      <c r="E34" s="29"/>
      <c r="F34" s="29"/>
    </row>
    <row r="35" spans="2:10" ht="13.5" hidden="1" customHeight="1" x14ac:dyDescent="0.2">
      <c r="B35" s="29"/>
      <c r="E35" s="29"/>
      <c r="F35" s="29"/>
      <c r="J35" s="93"/>
    </row>
    <row r="36" spans="2:10" ht="13.5" hidden="1" customHeight="1" x14ac:dyDescent="0.2">
      <c r="B36" s="29"/>
      <c r="E36" s="29"/>
      <c r="F36" s="29"/>
      <c r="J36" s="93"/>
    </row>
    <row r="37" spans="2:10" hidden="1" x14ac:dyDescent="0.2">
      <c r="B37" s="29"/>
      <c r="E37" s="29"/>
      <c r="F37" s="29"/>
    </row>
    <row r="38" spans="2:10" hidden="1" x14ac:dyDescent="0.2"/>
    <row r="39" spans="2:10" ht="18" hidden="1" customHeight="1" x14ac:dyDescent="0.2">
      <c r="B39" s="29"/>
      <c r="E39" s="29"/>
      <c r="F39" s="29"/>
    </row>
    <row r="40" spans="2:10" hidden="1" x14ac:dyDescent="0.2">
      <c r="B40" s="29"/>
      <c r="E40" s="29"/>
      <c r="F40" s="29"/>
    </row>
    <row r="41" spans="2:10" hidden="1" x14ac:dyDescent="0.2">
      <c r="B41" s="29"/>
      <c r="E41" s="29"/>
      <c r="F41" s="29"/>
    </row>
    <row r="42" spans="2:10" hidden="1" x14ac:dyDescent="0.2">
      <c r="B42" s="29"/>
      <c r="E42" s="29"/>
      <c r="F42" s="29"/>
    </row>
    <row r="43" spans="2:10" hidden="1" x14ac:dyDescent="0.2">
      <c r="B43" s="29"/>
      <c r="E43" s="29"/>
      <c r="F43" s="29"/>
    </row>
    <row r="44" spans="2:10" hidden="1" x14ac:dyDescent="0.2">
      <c r="B44" s="29"/>
      <c r="E44" s="29"/>
      <c r="F44" s="29"/>
    </row>
    <row r="45" spans="2:10" hidden="1" x14ac:dyDescent="0.2">
      <c r="B45" s="29"/>
      <c r="E45" s="29"/>
      <c r="F45" s="29"/>
    </row>
    <row r="46" spans="2:10" hidden="1" x14ac:dyDescent="0.2">
      <c r="B46" s="29"/>
      <c r="E46" s="29"/>
      <c r="F46" s="29"/>
    </row>
    <row r="47" spans="2:10" hidden="1" x14ac:dyDescent="0.2">
      <c r="B47" s="29"/>
      <c r="E47" s="29"/>
      <c r="F47" s="29"/>
    </row>
    <row r="48" spans="2:10" hidden="1" x14ac:dyDescent="0.2">
      <c r="B48" s="29"/>
      <c r="E48" s="29"/>
      <c r="F48" s="29"/>
    </row>
    <row r="49" spans="1:7" hidden="1" x14ac:dyDescent="0.2">
      <c r="B49" s="29"/>
      <c r="E49" s="29"/>
      <c r="F49" s="29"/>
    </row>
    <row r="50" spans="1:7" hidden="1" x14ac:dyDescent="0.2">
      <c r="B50" s="29"/>
      <c r="E50" s="29"/>
      <c r="F50" s="29"/>
    </row>
    <row r="51" spans="1:7" hidden="1" x14ac:dyDescent="0.2">
      <c r="B51" s="29"/>
      <c r="E51" s="29"/>
      <c r="F51" s="29"/>
    </row>
    <row r="52" spans="1:7" hidden="1" x14ac:dyDescent="0.2">
      <c r="B52" s="29"/>
      <c r="E52" s="29"/>
      <c r="F52" s="29"/>
    </row>
    <row r="53" spans="1:7" ht="18.75" hidden="1" customHeight="1" x14ac:dyDescent="0.2">
      <c r="B53" s="29"/>
      <c r="E53" s="29"/>
      <c r="F53" s="29"/>
    </row>
    <row r="54" spans="1:7" hidden="1" x14ac:dyDescent="0.2">
      <c r="B54" s="29"/>
      <c r="E54" s="29"/>
      <c r="F54" s="29"/>
    </row>
    <row r="55" spans="1:7" hidden="1" x14ac:dyDescent="0.2">
      <c r="A55" s="99"/>
      <c r="B55" s="93"/>
      <c r="C55" s="93"/>
      <c r="D55" s="93"/>
      <c r="E55" s="93"/>
      <c r="F55" s="93"/>
      <c r="G55" s="96"/>
    </row>
    <row r="56" spans="1:7" hidden="1" x14ac:dyDescent="0.2">
      <c r="A56" s="99"/>
      <c r="B56" s="93"/>
      <c r="C56" s="93"/>
      <c r="D56" s="93"/>
      <c r="E56" s="93"/>
      <c r="F56" s="93"/>
      <c r="G56" s="96"/>
    </row>
    <row r="57" spans="1:7" hidden="1" x14ac:dyDescent="0.2">
      <c r="A57" s="99"/>
      <c r="B57" s="93"/>
      <c r="C57" s="93"/>
      <c r="D57" s="93"/>
      <c r="E57" s="93"/>
      <c r="F57" s="93"/>
      <c r="G57" s="96"/>
    </row>
    <row r="58" spans="1:7" hidden="1" x14ac:dyDescent="0.2">
      <c r="A58" s="99"/>
      <c r="B58" s="93"/>
      <c r="C58" s="93"/>
      <c r="D58" s="93"/>
      <c r="E58" s="93"/>
      <c r="F58" s="93"/>
      <c r="G58" s="96"/>
    </row>
    <row r="59" spans="1:7" hidden="1" x14ac:dyDescent="0.2">
      <c r="A59" s="99"/>
      <c r="B59" s="93"/>
      <c r="C59" s="93"/>
      <c r="D59" s="93"/>
      <c r="E59" s="93"/>
      <c r="F59" s="93"/>
      <c r="G59" s="96"/>
    </row>
    <row r="60" spans="1:7" hidden="1" x14ac:dyDescent="0.2">
      <c r="A60" s="99"/>
      <c r="B60" s="98"/>
      <c r="C60" s="99"/>
      <c r="D60" s="99"/>
      <c r="E60" s="100"/>
      <c r="F60" s="98"/>
      <c r="G60" s="96"/>
    </row>
    <row r="61" spans="1:7" hidden="1" x14ac:dyDescent="0.2">
      <c r="A61" s="99"/>
      <c r="B61" s="98"/>
      <c r="C61" s="99"/>
      <c r="D61" s="99"/>
      <c r="E61" s="100"/>
      <c r="F61" s="98"/>
      <c r="G61" s="96"/>
    </row>
    <row r="62" spans="1:7" hidden="1" x14ac:dyDescent="0.2">
      <c r="A62" s="99"/>
      <c r="B62" s="93"/>
      <c r="C62" s="93"/>
      <c r="D62" s="93"/>
      <c r="E62" s="93"/>
      <c r="F62" s="93"/>
      <c r="G62" s="96"/>
    </row>
    <row r="63" spans="1:7" hidden="1" x14ac:dyDescent="0.2">
      <c r="A63" s="99"/>
      <c r="B63" s="93"/>
      <c r="C63" s="93"/>
      <c r="D63" s="93"/>
      <c r="E63" s="93"/>
      <c r="F63" s="93"/>
      <c r="G63" s="96"/>
    </row>
    <row r="64" spans="1:7" hidden="1" x14ac:dyDescent="0.2">
      <c r="A64" s="99"/>
      <c r="B64" s="93"/>
      <c r="C64" s="93"/>
      <c r="D64" s="93"/>
      <c r="E64" s="93"/>
      <c r="F64" s="93"/>
      <c r="G64" s="96"/>
    </row>
    <row r="65" spans="1:7" hidden="1" x14ac:dyDescent="0.2">
      <c r="A65" s="99"/>
      <c r="B65" s="93"/>
      <c r="C65" s="93"/>
      <c r="D65" s="93"/>
      <c r="E65" s="93"/>
      <c r="F65" s="93"/>
      <c r="G65" s="96"/>
    </row>
    <row r="66" spans="1:7" hidden="1" x14ac:dyDescent="0.2">
      <c r="A66" s="99"/>
      <c r="B66" s="93"/>
      <c r="C66" s="93"/>
      <c r="D66" s="93"/>
      <c r="E66" s="93"/>
      <c r="F66" s="93"/>
      <c r="G66" s="96"/>
    </row>
    <row r="67" spans="1:7" hidden="1" x14ac:dyDescent="0.2">
      <c r="A67" s="99"/>
      <c r="B67" s="93"/>
      <c r="C67" s="93"/>
      <c r="D67" s="93"/>
      <c r="E67" s="93"/>
      <c r="F67" s="93"/>
      <c r="G67" s="96"/>
    </row>
    <row r="68" spans="1:7" hidden="1" x14ac:dyDescent="0.2">
      <c r="A68" s="99"/>
      <c r="B68" s="93"/>
      <c r="C68" s="93"/>
      <c r="D68" s="93"/>
      <c r="E68" s="93"/>
      <c r="F68" s="93"/>
      <c r="G68" s="96"/>
    </row>
    <row r="69" spans="1:7" hidden="1" x14ac:dyDescent="0.2">
      <c r="A69" s="99"/>
      <c r="B69" s="93"/>
      <c r="C69" s="93"/>
      <c r="D69" s="93"/>
      <c r="E69" s="93"/>
      <c r="F69" s="93"/>
      <c r="G69" s="96"/>
    </row>
    <row r="70" spans="1:7" hidden="1" x14ac:dyDescent="0.2">
      <c r="A70" s="99"/>
      <c r="B70" s="93"/>
      <c r="C70" s="93"/>
      <c r="D70" s="93"/>
      <c r="E70" s="93"/>
      <c r="F70" s="93"/>
      <c r="G70" s="96"/>
    </row>
    <row r="71" spans="1:7" hidden="1" x14ac:dyDescent="0.2">
      <c r="A71" s="99"/>
      <c r="B71" s="93"/>
      <c r="C71" s="93"/>
      <c r="D71" s="93"/>
      <c r="E71" s="93"/>
      <c r="F71" s="93"/>
      <c r="G71" s="96"/>
    </row>
    <row r="72" spans="1:7" hidden="1" x14ac:dyDescent="0.2">
      <c r="A72" s="99"/>
      <c r="B72" s="93"/>
      <c r="C72" s="93"/>
      <c r="D72" s="93"/>
      <c r="E72" s="93"/>
      <c r="F72" s="93"/>
      <c r="G72" s="96"/>
    </row>
    <row r="73" spans="1:7" hidden="1" x14ac:dyDescent="0.2">
      <c r="A73" s="99"/>
      <c r="B73" s="93"/>
      <c r="C73" s="93"/>
      <c r="D73" s="93"/>
      <c r="E73" s="93"/>
      <c r="F73" s="93"/>
      <c r="G73" s="96"/>
    </row>
    <row r="74" spans="1:7" hidden="1" x14ac:dyDescent="0.2">
      <c r="A74" s="99"/>
      <c r="B74" s="93"/>
      <c r="C74" s="93"/>
      <c r="D74" s="93"/>
      <c r="E74" s="93"/>
      <c r="F74" s="93"/>
      <c r="G74" s="96"/>
    </row>
    <row r="75" spans="1:7" hidden="1" x14ac:dyDescent="0.2">
      <c r="A75" s="99"/>
      <c r="B75" s="93"/>
      <c r="C75" s="93"/>
      <c r="D75" s="93"/>
      <c r="E75" s="93"/>
      <c r="F75" s="93"/>
      <c r="G75" s="96"/>
    </row>
    <row r="76" spans="1:7" hidden="1" x14ac:dyDescent="0.2">
      <c r="A76" s="99"/>
      <c r="B76" s="93"/>
      <c r="C76" s="93"/>
      <c r="D76" s="93"/>
      <c r="E76" s="93"/>
      <c r="F76" s="93"/>
      <c r="G76" s="96"/>
    </row>
    <row r="77" spans="1:7" hidden="1" x14ac:dyDescent="0.2">
      <c r="A77" s="99"/>
      <c r="B77" s="93"/>
      <c r="C77" s="93"/>
      <c r="D77" s="93"/>
      <c r="E77" s="93"/>
      <c r="F77" s="93"/>
      <c r="G77" s="96"/>
    </row>
    <row r="78" spans="1:7" hidden="1" x14ac:dyDescent="0.2">
      <c r="A78" s="99"/>
      <c r="B78" s="93"/>
      <c r="C78" s="93"/>
      <c r="D78" s="93"/>
      <c r="E78" s="93"/>
      <c r="F78" s="93"/>
      <c r="G78" s="96"/>
    </row>
    <row r="79" spans="1:7" hidden="1" x14ac:dyDescent="0.2">
      <c r="A79" s="99"/>
      <c r="B79" s="93"/>
      <c r="C79" s="93"/>
      <c r="D79" s="93"/>
      <c r="E79" s="93"/>
      <c r="F79" s="93"/>
      <c r="G79" s="96"/>
    </row>
    <row r="80" spans="1:7" hidden="1" x14ac:dyDescent="0.2">
      <c r="A80" s="99"/>
      <c r="B80" s="93"/>
      <c r="C80" s="93"/>
      <c r="D80" s="93"/>
      <c r="E80" s="93"/>
      <c r="F80" s="93"/>
      <c r="G80" s="96"/>
    </row>
    <row r="81" spans="1:7" hidden="1" x14ac:dyDescent="0.2">
      <c r="A81" s="99"/>
      <c r="B81" s="93"/>
      <c r="C81" s="93"/>
      <c r="D81" s="93"/>
      <c r="E81" s="93"/>
      <c r="F81" s="93"/>
      <c r="G81" s="96"/>
    </row>
    <row r="82" spans="1:7" hidden="1" x14ac:dyDescent="0.2">
      <c r="A82" s="99"/>
      <c r="B82" s="93"/>
      <c r="C82" s="93"/>
      <c r="D82" s="93"/>
      <c r="E82" s="93"/>
      <c r="F82" s="93"/>
      <c r="G82" s="96"/>
    </row>
    <row r="83" spans="1:7" ht="17.25" hidden="1" customHeight="1" x14ac:dyDescent="0.2">
      <c r="A83" s="99"/>
      <c r="B83" s="93"/>
      <c r="C83" s="93"/>
      <c r="D83" s="93"/>
      <c r="E83" s="93"/>
      <c r="F83" s="93"/>
      <c r="G83" s="96"/>
    </row>
    <row r="84" spans="1:7" ht="17.25" hidden="1" customHeight="1" x14ac:dyDescent="0.2">
      <c r="A84" s="99"/>
      <c r="B84" s="94"/>
      <c r="C84" s="93"/>
      <c r="D84" s="93"/>
      <c r="E84" s="95"/>
      <c r="F84" s="94"/>
      <c r="G84" s="96"/>
    </row>
    <row r="85" spans="1:7" hidden="1" x14ac:dyDescent="0.2">
      <c r="A85" s="99"/>
      <c r="B85" s="207"/>
      <c r="C85" s="207"/>
      <c r="D85" s="207"/>
      <c r="E85" s="207"/>
      <c r="F85" s="207"/>
      <c r="G85" s="96"/>
    </row>
    <row r="86" spans="1:7" hidden="1" x14ac:dyDescent="0.2">
      <c r="A86" s="99"/>
      <c r="B86" s="205"/>
      <c r="C86" s="206"/>
      <c r="D86" s="101"/>
      <c r="E86" s="102"/>
      <c r="F86" s="103"/>
      <c r="G86" s="96"/>
    </row>
    <row r="87" spans="1:7" ht="21" hidden="1" customHeight="1" x14ac:dyDescent="0.2">
      <c r="A87" s="99"/>
      <c r="B87" s="205"/>
      <c r="C87" s="206"/>
      <c r="D87" s="101"/>
      <c r="E87" s="102"/>
      <c r="F87" s="103"/>
      <c r="G87" s="96"/>
    </row>
    <row r="88" spans="1:7" hidden="1" x14ac:dyDescent="0.2">
      <c r="A88" s="99"/>
      <c r="B88" s="205"/>
      <c r="C88" s="206"/>
      <c r="D88" s="101"/>
      <c r="E88" s="102"/>
      <c r="F88" s="103"/>
      <c r="G88" s="96"/>
    </row>
    <row r="89" spans="1:7" hidden="1" x14ac:dyDescent="0.2">
      <c r="A89" s="99"/>
      <c r="B89" s="205"/>
      <c r="C89" s="206"/>
      <c r="D89" s="101"/>
      <c r="E89" s="102"/>
      <c r="F89" s="103"/>
      <c r="G89" s="96"/>
    </row>
    <row r="90" spans="1:7" hidden="1" x14ac:dyDescent="0.2">
      <c r="A90" s="99"/>
      <c r="B90" s="205"/>
      <c r="C90" s="204"/>
      <c r="D90" s="101"/>
      <c r="E90" s="102"/>
      <c r="F90" s="103"/>
      <c r="G90" s="96"/>
    </row>
    <row r="91" spans="1:7" hidden="1" x14ac:dyDescent="0.2">
      <c r="A91" s="99"/>
      <c r="B91" s="205"/>
      <c r="C91" s="204"/>
      <c r="D91" s="101"/>
      <c r="E91" s="102"/>
      <c r="F91" s="103"/>
      <c r="G91" s="96"/>
    </row>
    <row r="92" spans="1:7" hidden="1" x14ac:dyDescent="0.2">
      <c r="A92" s="99"/>
      <c r="B92" s="205"/>
      <c r="C92" s="206"/>
      <c r="D92" s="101"/>
      <c r="E92" s="102"/>
      <c r="F92" s="103"/>
      <c r="G92" s="96"/>
    </row>
    <row r="93" spans="1:7" hidden="1" x14ac:dyDescent="0.2">
      <c r="A93" s="99"/>
      <c r="B93" s="205"/>
      <c r="C93" s="206"/>
      <c r="D93" s="101"/>
      <c r="E93" s="102"/>
      <c r="F93" s="103"/>
      <c r="G93" s="96"/>
    </row>
    <row r="94" spans="1:7" hidden="1" x14ac:dyDescent="0.2">
      <c r="A94" s="99"/>
      <c r="B94" s="205"/>
      <c r="C94" s="206"/>
      <c r="D94" s="101"/>
      <c r="E94" s="102"/>
      <c r="F94" s="103"/>
      <c r="G94" s="96"/>
    </row>
    <row r="95" spans="1:7" hidden="1" x14ac:dyDescent="0.2">
      <c r="A95" s="99"/>
      <c r="B95" s="205"/>
      <c r="C95" s="206"/>
      <c r="D95" s="101"/>
      <c r="E95" s="102"/>
      <c r="F95" s="103"/>
      <c r="G95" s="96"/>
    </row>
    <row r="96" spans="1:7" hidden="1" x14ac:dyDescent="0.2">
      <c r="A96" s="99"/>
      <c r="B96" s="205"/>
      <c r="C96" s="206"/>
      <c r="D96" s="101"/>
      <c r="E96" s="102"/>
      <c r="F96" s="103"/>
      <c r="G96" s="96"/>
    </row>
    <row r="97" spans="1:7" hidden="1" x14ac:dyDescent="0.2">
      <c r="A97" s="99"/>
      <c r="B97" s="205"/>
      <c r="C97" s="206"/>
      <c r="D97" s="101"/>
      <c r="E97" s="102"/>
      <c r="F97" s="103"/>
      <c r="G97" s="96"/>
    </row>
    <row r="98" spans="1:7" hidden="1" x14ac:dyDescent="0.2">
      <c r="A98" s="99"/>
      <c r="B98" s="205"/>
      <c r="C98" s="206"/>
      <c r="D98" s="101"/>
      <c r="E98" s="102"/>
      <c r="F98" s="103"/>
      <c r="G98" s="96"/>
    </row>
    <row r="99" spans="1:7" ht="15.75" hidden="1" customHeight="1" x14ac:dyDescent="0.2">
      <c r="A99" s="99"/>
      <c r="B99" s="205"/>
      <c r="C99" s="206"/>
      <c r="D99" s="101"/>
      <c r="E99" s="102"/>
      <c r="F99" s="103"/>
      <c r="G99" s="96"/>
    </row>
    <row r="100" spans="1:7" hidden="1" x14ac:dyDescent="0.2">
      <c r="A100" s="99"/>
      <c r="B100" s="205"/>
      <c r="C100" s="206"/>
      <c r="D100" s="101"/>
      <c r="E100" s="102"/>
      <c r="F100" s="103"/>
      <c r="G100" s="96"/>
    </row>
    <row r="101" spans="1:7" hidden="1" x14ac:dyDescent="0.2">
      <c r="A101" s="99"/>
      <c r="B101" s="205"/>
      <c r="C101" s="206"/>
      <c r="D101" s="101"/>
      <c r="E101" s="102"/>
      <c r="F101" s="103"/>
      <c r="G101" s="96"/>
    </row>
    <row r="102" spans="1:7" hidden="1" x14ac:dyDescent="0.2">
      <c r="A102" s="99"/>
      <c r="B102" s="205"/>
      <c r="C102" s="206"/>
      <c r="D102" s="101"/>
      <c r="E102" s="102"/>
      <c r="F102" s="103"/>
      <c r="G102" s="96"/>
    </row>
    <row r="103" spans="1:7" hidden="1" x14ac:dyDescent="0.2">
      <c r="A103" s="99"/>
      <c r="B103" s="205"/>
      <c r="C103" s="206"/>
      <c r="D103" s="101"/>
      <c r="E103" s="102"/>
      <c r="F103" s="103"/>
      <c r="G103" s="96"/>
    </row>
    <row r="104" spans="1:7" hidden="1" x14ac:dyDescent="0.2">
      <c r="A104" s="99"/>
      <c r="B104" s="205"/>
      <c r="C104" s="206"/>
      <c r="D104" s="101"/>
      <c r="E104" s="102"/>
      <c r="F104" s="103"/>
      <c r="G104" s="96"/>
    </row>
    <row r="105" spans="1:7" hidden="1" x14ac:dyDescent="0.2">
      <c r="A105" s="99"/>
      <c r="B105" s="205"/>
      <c r="C105" s="206"/>
      <c r="D105" s="101"/>
      <c r="E105" s="102"/>
      <c r="F105" s="103"/>
      <c r="G105" s="96"/>
    </row>
    <row r="106" spans="1:7" hidden="1" x14ac:dyDescent="0.2">
      <c r="A106" s="99"/>
      <c r="B106" s="103"/>
      <c r="C106" s="101"/>
      <c r="D106" s="101"/>
      <c r="E106" s="104"/>
      <c r="F106" s="103"/>
      <c r="G106" s="96"/>
    </row>
    <row r="107" spans="1:7" hidden="1" x14ac:dyDescent="0.2">
      <c r="A107" s="99"/>
      <c r="B107" s="94"/>
      <c r="C107" s="93"/>
      <c r="D107" s="93"/>
      <c r="E107" s="95"/>
      <c r="F107" s="94"/>
      <c r="G107" s="96"/>
    </row>
    <row r="108" spans="1:7" ht="20.25" hidden="1" customHeight="1" x14ac:dyDescent="0.2">
      <c r="A108" s="99"/>
      <c r="B108" s="93"/>
      <c r="C108" s="93"/>
      <c r="D108" s="93"/>
      <c r="E108" s="93"/>
      <c r="F108" s="93"/>
      <c r="G108" s="96"/>
    </row>
    <row r="109" spans="1:7" hidden="1" x14ac:dyDescent="0.2">
      <c r="A109" s="99"/>
      <c r="B109" s="93"/>
      <c r="C109" s="93"/>
      <c r="D109" s="93"/>
      <c r="E109" s="93"/>
      <c r="F109" s="93"/>
      <c r="G109" s="96"/>
    </row>
    <row r="110" spans="1:7" ht="18.75" hidden="1" customHeight="1" x14ac:dyDescent="0.2">
      <c r="A110" s="99"/>
      <c r="B110" s="93"/>
      <c r="C110" s="93"/>
      <c r="D110" s="93"/>
      <c r="E110" s="93"/>
      <c r="F110" s="93"/>
      <c r="G110" s="96"/>
    </row>
    <row r="111" spans="1:7" hidden="1" x14ac:dyDescent="0.2">
      <c r="A111" s="99"/>
      <c r="B111" s="93"/>
      <c r="C111" s="93"/>
      <c r="D111" s="93"/>
      <c r="E111" s="93"/>
      <c r="F111" s="93"/>
      <c r="G111" s="96"/>
    </row>
    <row r="112" spans="1:7" hidden="1" x14ac:dyDescent="0.2">
      <c r="A112" s="99"/>
      <c r="B112" s="93"/>
      <c r="C112" s="93"/>
      <c r="D112" s="93"/>
      <c r="E112" s="93"/>
      <c r="F112" s="93"/>
      <c r="G112" s="96"/>
    </row>
    <row r="113" spans="1:7" hidden="1" x14ac:dyDescent="0.2">
      <c r="A113" s="99"/>
      <c r="B113" s="93"/>
      <c r="C113" s="93"/>
      <c r="D113" s="93"/>
      <c r="E113" s="93"/>
      <c r="F113" s="93"/>
      <c r="G113" s="96"/>
    </row>
    <row r="114" spans="1:7" hidden="1" x14ac:dyDescent="0.2">
      <c r="A114" s="99"/>
      <c r="B114" s="93"/>
      <c r="C114" s="93"/>
      <c r="D114" s="93"/>
      <c r="E114" s="93"/>
      <c r="F114" s="93"/>
      <c r="G114" s="96"/>
    </row>
    <row r="115" spans="1:7" hidden="1" x14ac:dyDescent="0.2">
      <c r="A115" s="99"/>
      <c r="B115" s="93"/>
      <c r="C115" s="93"/>
      <c r="D115" s="93"/>
      <c r="E115" s="93"/>
      <c r="F115" s="93"/>
      <c r="G115" s="96"/>
    </row>
    <row r="116" spans="1:7" hidden="1" x14ac:dyDescent="0.2">
      <c r="A116" s="99"/>
      <c r="B116" s="93"/>
      <c r="C116" s="93"/>
      <c r="D116" s="93"/>
      <c r="E116" s="93"/>
      <c r="F116" s="93"/>
      <c r="G116" s="96"/>
    </row>
    <row r="117" spans="1:7" hidden="1" x14ac:dyDescent="0.2">
      <c r="A117" s="99"/>
      <c r="B117" s="93"/>
      <c r="C117" s="93"/>
      <c r="D117" s="93"/>
      <c r="E117" s="93"/>
      <c r="F117" s="93"/>
      <c r="G117" s="96"/>
    </row>
    <row r="118" spans="1:7" hidden="1" x14ac:dyDescent="0.2">
      <c r="A118" s="99"/>
      <c r="B118" s="93"/>
      <c r="C118" s="93"/>
      <c r="D118" s="93"/>
      <c r="E118" s="93"/>
      <c r="F118" s="93"/>
      <c r="G118" s="96"/>
    </row>
    <row r="119" spans="1:7" hidden="1" x14ac:dyDescent="0.2">
      <c r="A119" s="99"/>
      <c r="B119" s="93"/>
      <c r="C119" s="93"/>
      <c r="D119" s="93"/>
      <c r="E119" s="93"/>
      <c r="F119" s="93"/>
      <c r="G119" s="96"/>
    </row>
    <row r="120" spans="1:7" hidden="1" x14ac:dyDescent="0.2">
      <c r="A120" s="99"/>
      <c r="B120" s="93"/>
      <c r="C120" s="93"/>
      <c r="D120" s="93"/>
      <c r="E120" s="93"/>
      <c r="F120" s="93"/>
      <c r="G120" s="96"/>
    </row>
    <row r="121" spans="1:7" hidden="1" x14ac:dyDescent="0.2">
      <c r="A121" s="99"/>
      <c r="B121" s="93"/>
      <c r="C121" s="93"/>
      <c r="D121" s="93"/>
      <c r="E121" s="93"/>
      <c r="F121" s="93"/>
      <c r="G121" s="96"/>
    </row>
    <row r="122" spans="1:7" hidden="1" x14ac:dyDescent="0.2">
      <c r="A122" s="99"/>
      <c r="B122" s="93"/>
      <c r="C122" s="93"/>
      <c r="D122" s="93"/>
      <c r="E122" s="93"/>
      <c r="F122" s="93"/>
      <c r="G122" s="96"/>
    </row>
    <row r="123" spans="1:7" hidden="1" x14ac:dyDescent="0.2">
      <c r="A123" s="99"/>
      <c r="B123" s="93"/>
      <c r="C123" s="93"/>
      <c r="D123" s="93"/>
      <c r="E123" s="93"/>
      <c r="F123" s="93"/>
      <c r="G123" s="96"/>
    </row>
    <row r="124" spans="1:7" hidden="1" x14ac:dyDescent="0.2">
      <c r="A124" s="99"/>
      <c r="B124" s="93"/>
      <c r="C124" s="93"/>
      <c r="D124" s="93"/>
      <c r="E124" s="93"/>
      <c r="F124" s="93"/>
      <c r="G124" s="96"/>
    </row>
    <row r="125" spans="1:7" hidden="1" x14ac:dyDescent="0.2">
      <c r="A125" s="99"/>
      <c r="B125" s="93"/>
      <c r="C125" s="93"/>
      <c r="D125" s="93"/>
      <c r="E125" s="93"/>
      <c r="F125" s="93"/>
      <c r="G125" s="96"/>
    </row>
    <row r="126" spans="1:7" hidden="1" x14ac:dyDescent="0.2">
      <c r="A126" s="99"/>
      <c r="B126" s="93"/>
      <c r="C126" s="93"/>
      <c r="D126" s="93"/>
      <c r="E126" s="93"/>
      <c r="F126" s="93"/>
      <c r="G126" s="96"/>
    </row>
    <row r="127" spans="1:7" hidden="1" x14ac:dyDescent="0.2">
      <c r="A127" s="99"/>
      <c r="B127" s="93"/>
      <c r="C127" s="93"/>
      <c r="D127" s="93"/>
      <c r="E127" s="93"/>
      <c r="F127" s="93"/>
      <c r="G127" s="96"/>
    </row>
    <row r="128" spans="1:7" ht="20.25" hidden="1" customHeight="1" x14ac:dyDescent="0.2">
      <c r="A128" s="99"/>
      <c r="B128" s="93"/>
      <c r="C128" s="93"/>
      <c r="D128" s="93"/>
      <c r="E128" s="93"/>
      <c r="F128" s="93"/>
      <c r="G128" s="96"/>
    </row>
    <row r="129" spans="1:7" hidden="1" x14ac:dyDescent="0.2">
      <c r="A129" s="99"/>
      <c r="B129" s="93"/>
      <c r="C129" s="93"/>
      <c r="D129" s="93"/>
      <c r="E129" s="93"/>
      <c r="F129" s="93"/>
      <c r="G129" s="96"/>
    </row>
    <row r="130" spans="1:7" hidden="1" x14ac:dyDescent="0.2">
      <c r="A130" s="99"/>
      <c r="B130" s="94"/>
      <c r="C130" s="93"/>
      <c r="D130" s="93"/>
      <c r="E130" s="95"/>
      <c r="F130" s="94"/>
      <c r="G130" s="96"/>
    </row>
    <row r="131" spans="1:7" ht="18" hidden="1" customHeight="1" x14ac:dyDescent="0.2">
      <c r="A131" s="99"/>
      <c r="B131" s="93"/>
      <c r="C131" s="93"/>
      <c r="D131" s="93"/>
      <c r="E131" s="93"/>
      <c r="F131" s="93"/>
      <c r="G131" s="96"/>
    </row>
    <row r="132" spans="1:7" hidden="1" x14ac:dyDescent="0.2">
      <c r="A132" s="99"/>
      <c r="B132" s="93"/>
      <c r="C132" s="93"/>
      <c r="D132" s="93"/>
      <c r="E132" s="93"/>
      <c r="F132" s="93"/>
      <c r="G132" s="96"/>
    </row>
    <row r="133" spans="1:7" hidden="1" x14ac:dyDescent="0.2">
      <c r="A133" s="99"/>
      <c r="B133" s="93"/>
      <c r="C133" s="93"/>
      <c r="D133" s="93"/>
      <c r="E133" s="93"/>
      <c r="F133" s="93"/>
      <c r="G133" s="96"/>
    </row>
    <row r="134" spans="1:7" hidden="1" x14ac:dyDescent="0.2">
      <c r="A134" s="99"/>
      <c r="B134" s="93"/>
      <c r="C134" s="93"/>
      <c r="D134" s="93"/>
      <c r="E134" s="93"/>
      <c r="F134" s="93"/>
      <c r="G134" s="96"/>
    </row>
    <row r="135" spans="1:7" hidden="1" x14ac:dyDescent="0.2">
      <c r="A135" s="99"/>
      <c r="B135" s="93"/>
      <c r="C135" s="93"/>
      <c r="D135" s="93"/>
      <c r="E135" s="93"/>
      <c r="F135" s="93"/>
      <c r="G135" s="96"/>
    </row>
    <row r="136" spans="1:7" hidden="1" x14ac:dyDescent="0.2">
      <c r="A136" s="99"/>
      <c r="B136" s="93"/>
      <c r="C136" s="93"/>
      <c r="D136" s="93"/>
      <c r="E136" s="93"/>
      <c r="F136" s="93"/>
      <c r="G136" s="96"/>
    </row>
    <row r="137" spans="1:7" hidden="1" x14ac:dyDescent="0.2">
      <c r="A137" s="99"/>
      <c r="B137" s="93"/>
      <c r="C137" s="93"/>
      <c r="D137" s="93"/>
      <c r="E137" s="93"/>
      <c r="F137" s="93"/>
      <c r="G137" s="96"/>
    </row>
    <row r="138" spans="1:7" hidden="1" x14ac:dyDescent="0.2">
      <c r="A138" s="99"/>
      <c r="B138" s="93"/>
      <c r="C138" s="93"/>
      <c r="D138" s="93"/>
      <c r="E138" s="93"/>
      <c r="F138" s="93"/>
      <c r="G138" s="96"/>
    </row>
    <row r="139" spans="1:7" hidden="1" x14ac:dyDescent="0.2">
      <c r="A139" s="99"/>
      <c r="B139" s="93"/>
      <c r="C139" s="93"/>
      <c r="D139" s="93"/>
      <c r="E139" s="93"/>
      <c r="F139" s="93"/>
      <c r="G139" s="96"/>
    </row>
    <row r="140" spans="1:7" hidden="1" x14ac:dyDescent="0.2">
      <c r="A140" s="99"/>
      <c r="B140" s="93"/>
      <c r="C140" s="93"/>
      <c r="D140" s="93"/>
      <c r="E140" s="93"/>
      <c r="F140" s="93"/>
      <c r="G140" s="96"/>
    </row>
    <row r="141" spans="1:7" ht="16.5" hidden="1" customHeight="1" x14ac:dyDescent="0.2">
      <c r="A141" s="99"/>
      <c r="B141" s="93"/>
      <c r="C141" s="93"/>
      <c r="D141" s="93"/>
      <c r="E141" s="93"/>
      <c r="F141" s="93"/>
      <c r="G141" s="96"/>
    </row>
    <row r="142" spans="1:7" hidden="1" x14ac:dyDescent="0.2">
      <c r="A142" s="99"/>
      <c r="B142" s="93"/>
      <c r="C142" s="93"/>
      <c r="D142" s="93"/>
      <c r="E142" s="93"/>
      <c r="F142" s="93"/>
      <c r="G142" s="96"/>
    </row>
    <row r="143" spans="1:7" hidden="1" x14ac:dyDescent="0.2">
      <c r="B143" s="29"/>
      <c r="E143" s="29"/>
      <c r="F143" s="29"/>
    </row>
    <row r="144" spans="1:7" hidden="1" x14ac:dyDescent="0.2">
      <c r="B144" s="29"/>
      <c r="E144" s="29"/>
      <c r="F144" s="29"/>
    </row>
    <row r="145" spans="2:6" hidden="1" x14ac:dyDescent="0.2">
      <c r="B145" s="29"/>
      <c r="E145" s="29"/>
      <c r="F145" s="29"/>
    </row>
    <row r="146" spans="2:6" hidden="1" x14ac:dyDescent="0.2">
      <c r="B146" s="29"/>
      <c r="E146" s="29"/>
      <c r="F146" s="29"/>
    </row>
    <row r="147" spans="2:6" hidden="1" x14ac:dyDescent="0.2">
      <c r="B147" s="29"/>
      <c r="E147" s="29"/>
      <c r="F147" s="29"/>
    </row>
    <row r="148" spans="2:6" hidden="1" x14ac:dyDescent="0.2">
      <c r="B148" s="29"/>
      <c r="E148" s="29"/>
      <c r="F148" s="29"/>
    </row>
    <row r="149" spans="2:6" hidden="1" x14ac:dyDescent="0.2">
      <c r="B149" s="29"/>
      <c r="E149" s="29"/>
      <c r="F149" s="29"/>
    </row>
    <row r="150" spans="2:6" hidden="1" x14ac:dyDescent="0.2">
      <c r="B150" s="29"/>
      <c r="E150" s="29"/>
      <c r="F150" s="29"/>
    </row>
    <row r="151" spans="2:6" hidden="1" x14ac:dyDescent="0.2">
      <c r="B151" s="29"/>
      <c r="E151" s="29"/>
      <c r="F151" s="29"/>
    </row>
    <row r="152" spans="2:6" hidden="1" x14ac:dyDescent="0.2">
      <c r="B152" s="29"/>
      <c r="E152" s="29"/>
      <c r="F152" s="29"/>
    </row>
    <row r="153" spans="2:6" hidden="1" x14ac:dyDescent="0.2"/>
  </sheetData>
  <mergeCells count="40">
    <mergeCell ref="C102:C103"/>
    <mergeCell ref="B102:B103"/>
    <mergeCell ref="C104:C105"/>
    <mergeCell ref="B104:B105"/>
    <mergeCell ref="C94:C95"/>
    <mergeCell ref="B94:B95"/>
    <mergeCell ref="B96:B97"/>
    <mergeCell ref="C96:C97"/>
    <mergeCell ref="C98:C99"/>
    <mergeCell ref="B98:B99"/>
    <mergeCell ref="C100:C101"/>
    <mergeCell ref="B100:B101"/>
    <mergeCell ref="B2:W2"/>
    <mergeCell ref="G8:H8"/>
    <mergeCell ref="G10:H10"/>
    <mergeCell ref="G9:H9"/>
    <mergeCell ref="G5:H5"/>
    <mergeCell ref="G7:H7"/>
    <mergeCell ref="G6:H6"/>
    <mergeCell ref="G4:H4"/>
    <mergeCell ref="B3:W3"/>
    <mergeCell ref="M4:Q4"/>
    <mergeCell ref="S4:V4"/>
    <mergeCell ref="M5:Q12"/>
    <mergeCell ref="R5:R14"/>
    <mergeCell ref="G11:H11"/>
    <mergeCell ref="G12:H12"/>
    <mergeCell ref="G13:H13"/>
    <mergeCell ref="S5:V11"/>
    <mergeCell ref="C90:C91"/>
    <mergeCell ref="B90:B91"/>
    <mergeCell ref="C92:C93"/>
    <mergeCell ref="B92:B93"/>
    <mergeCell ref="B85:F85"/>
    <mergeCell ref="G14:H14"/>
    <mergeCell ref="N13:N14"/>
    <mergeCell ref="C86:C87"/>
    <mergeCell ref="B86:B87"/>
    <mergeCell ref="C88:C89"/>
    <mergeCell ref="B88:B89"/>
  </mergeCells>
  <conditionalFormatting sqref="I5:I14">
    <cfRule type="cellIs" dxfId="107" priority="314" operator="equal">
      <formula>$T$14</formula>
    </cfRule>
    <cfRule type="cellIs" dxfId="106" priority="315" operator="equal">
      <formula>$T$14</formula>
    </cfRule>
    <cfRule type="cellIs" dxfId="105" priority="316" operator="equal">
      <formula>$T$13</formula>
    </cfRule>
    <cfRule type="cellIs" dxfId="104" priority="317" operator="equal">
      <formula>$T$12</formula>
    </cfRule>
    <cfRule type="cellIs" dxfId="103" priority="318" operator="equal">
      <formula>$T$14</formula>
    </cfRule>
    <cfRule type="cellIs" dxfId="102" priority="319" operator="equal">
      <formula>$T$13</formula>
    </cfRule>
    <cfRule type="cellIs" dxfId="101" priority="320" operator="equal">
      <formula>$T$12</formula>
    </cfRule>
    <cfRule type="containsText" dxfId="100" priority="321" operator="containsText" text="1= CRITICO">
      <formula>NOT(ISERROR(SEARCH("1= CRITICO",I5)))</formula>
    </cfRule>
    <cfRule type="cellIs" dxfId="99" priority="322" operator="equal">
      <formula>$T$14</formula>
    </cfRule>
    <cfRule type="cellIs" dxfId="98" priority="323" operator="equal">
      <formula>$I$20</formula>
    </cfRule>
    <cfRule type="cellIs" dxfId="97" priority="324" operator="equal">
      <formula>$T$13</formula>
    </cfRule>
    <cfRule type="cellIs" dxfId="96" priority="325" operator="equal">
      <formula>$I$20</formula>
    </cfRule>
    <cfRule type="cellIs" dxfId="95" priority="326" operator="equal">
      <formula>$T$14</formula>
    </cfRule>
    <cfRule type="cellIs" dxfId="94" priority="327" operator="equal">
      <formula>$T$13</formula>
    </cfRule>
  </conditionalFormatting>
  <dataValidations count="1">
    <dataValidation type="list" allowBlank="1" showInputMessage="1" showErrorMessage="1" promptTitle="PONDERACION" sqref="I5:I14">
      <formula1>$T$12:$T$14</formula1>
    </dataValidation>
  </dataValidations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Objeto empaquetador del shell" shapeId="1028" r:id="rId4">
          <objectPr defaultSize="0" autoPict="0" r:id="rId5">
            <anchor moveWithCells="1">
              <from>
                <xdr:col>11</xdr:col>
                <xdr:colOff>314325</xdr:colOff>
                <xdr:row>6</xdr:row>
                <xdr:rowOff>76200</xdr:rowOff>
              </from>
              <to>
                <xdr:col>11</xdr:col>
                <xdr:colOff>1104900</xdr:colOff>
                <xdr:row>6</xdr:row>
                <xdr:rowOff>419100</xdr:rowOff>
              </to>
            </anchor>
          </objectPr>
        </oleObject>
      </mc:Choice>
      <mc:Fallback>
        <oleObject progId="Objeto empaquetador del shell" shapeId="1028" r:id="rId4"/>
      </mc:Fallback>
    </mc:AlternateContent>
    <mc:AlternateContent xmlns:mc="http://schemas.openxmlformats.org/markup-compatibility/2006">
      <mc:Choice Requires="x14">
        <oleObject progId="Objeto empaquetador del shell" dvAspect="DVASPECT_ICON" shapeId="1029" r:id="rId6">
          <objectPr defaultSize="0" autoPict="0" r:id="rId7">
            <anchor moveWithCells="1">
              <from>
                <xdr:col>11</xdr:col>
                <xdr:colOff>323850</xdr:colOff>
                <xdr:row>5</xdr:row>
                <xdr:rowOff>133350</xdr:rowOff>
              </from>
              <to>
                <xdr:col>11</xdr:col>
                <xdr:colOff>1095375</xdr:colOff>
                <xdr:row>5</xdr:row>
                <xdr:rowOff>704850</xdr:rowOff>
              </to>
            </anchor>
          </objectPr>
        </oleObject>
      </mc:Choice>
      <mc:Fallback>
        <oleObject progId="Objeto empaquetador del shell" dvAspect="DVASPECT_ICON" shapeId="1029" r:id="rId6"/>
      </mc:Fallback>
    </mc:AlternateContent>
    <mc:AlternateContent xmlns:mc="http://schemas.openxmlformats.org/markup-compatibility/2006">
      <mc:Choice Requires="x14">
        <oleObject progId="Objeto empaquetador del shell" dvAspect="DVASPECT_ICON" shapeId="1030" r:id="rId8">
          <objectPr defaultSize="0" autoPict="0" r:id="rId9">
            <anchor moveWithCells="1">
              <from>
                <xdr:col>11</xdr:col>
                <xdr:colOff>323850</xdr:colOff>
                <xdr:row>4</xdr:row>
                <xdr:rowOff>47625</xdr:rowOff>
              </from>
              <to>
                <xdr:col>11</xdr:col>
                <xdr:colOff>1095375</xdr:colOff>
                <xdr:row>4</xdr:row>
                <xdr:rowOff>419100</xdr:rowOff>
              </to>
            </anchor>
          </objectPr>
        </oleObject>
      </mc:Choice>
      <mc:Fallback>
        <oleObject progId="Objeto empaquetador del shell" dvAspect="DVASPECT_ICON" shapeId="1030" r:id="rId8"/>
      </mc:Fallback>
    </mc:AlternateContent>
    <mc:AlternateContent xmlns:mc="http://schemas.openxmlformats.org/markup-compatibility/2006">
      <mc:Choice Requires="x14">
        <oleObject progId="Acrobat Document" dvAspect="DVASPECT_ICON" shapeId="1031" r:id="rId10">
          <objectPr defaultSize="0" autoPict="0" r:id="rId11">
            <anchor moveWithCells="1">
              <from>
                <xdr:col>11</xdr:col>
                <xdr:colOff>371475</xdr:colOff>
                <xdr:row>7</xdr:row>
                <xdr:rowOff>76200</xdr:rowOff>
              </from>
              <to>
                <xdr:col>11</xdr:col>
                <xdr:colOff>1181100</xdr:colOff>
                <xdr:row>7</xdr:row>
                <xdr:rowOff>504825</xdr:rowOff>
              </to>
            </anchor>
          </objectPr>
        </oleObject>
      </mc:Choice>
      <mc:Fallback>
        <oleObject progId="Acrobat Document" dvAspect="DVASPECT_ICON" shapeId="1031" r:id="rId10"/>
      </mc:Fallback>
    </mc:AlternateContent>
    <mc:AlternateContent xmlns:mc="http://schemas.openxmlformats.org/markup-compatibility/2006">
      <mc:Choice Requires="x14">
        <oleObject progId="Objeto empaquetador del shell" dvAspect="DVASPECT_ICON" shapeId="1034" r:id="rId12">
          <objectPr defaultSize="0" autoPict="0" r:id="rId13">
            <anchor moveWithCells="1">
              <from>
                <xdr:col>11</xdr:col>
                <xdr:colOff>295275</xdr:colOff>
                <xdr:row>10</xdr:row>
                <xdr:rowOff>76200</xdr:rowOff>
              </from>
              <to>
                <xdr:col>11</xdr:col>
                <xdr:colOff>1123950</xdr:colOff>
                <xdr:row>10</xdr:row>
                <xdr:rowOff>676275</xdr:rowOff>
              </to>
            </anchor>
          </objectPr>
        </oleObject>
      </mc:Choice>
      <mc:Fallback>
        <oleObject progId="Objeto empaquetador del shell" dvAspect="DVASPECT_ICON" shapeId="1034" r:id="rId12"/>
      </mc:Fallback>
    </mc:AlternateContent>
    <mc:AlternateContent xmlns:mc="http://schemas.openxmlformats.org/markup-compatibility/2006">
      <mc:Choice Requires="x14">
        <oleObject progId="Objeto empaquetador del shell" dvAspect="DVASPECT_ICON" shapeId="1035" r:id="rId14">
          <objectPr defaultSize="0" autoPict="0" r:id="rId15">
            <anchor moveWithCells="1">
              <from>
                <xdr:col>11</xdr:col>
                <xdr:colOff>295275</xdr:colOff>
                <xdr:row>11</xdr:row>
                <xdr:rowOff>95250</xdr:rowOff>
              </from>
              <to>
                <xdr:col>11</xdr:col>
                <xdr:colOff>1123950</xdr:colOff>
                <xdr:row>11</xdr:row>
                <xdr:rowOff>581025</xdr:rowOff>
              </to>
            </anchor>
          </objectPr>
        </oleObject>
      </mc:Choice>
      <mc:Fallback>
        <oleObject progId="Objeto empaquetador del shell" dvAspect="DVASPECT_ICON" shapeId="1035" r:id="rId14"/>
      </mc:Fallback>
    </mc:AlternateContent>
    <mc:AlternateContent xmlns:mc="http://schemas.openxmlformats.org/markup-compatibility/2006">
      <mc:Choice Requires="x14">
        <oleObject progId="Objeto empaquetador del shell" dvAspect="DVASPECT_ICON" shapeId="1036" r:id="rId16">
          <objectPr defaultSize="0" autoPict="0" r:id="rId17">
            <anchor moveWithCells="1">
              <from>
                <xdr:col>11</xdr:col>
                <xdr:colOff>295275</xdr:colOff>
                <xdr:row>12</xdr:row>
                <xdr:rowOff>57150</xdr:rowOff>
              </from>
              <to>
                <xdr:col>11</xdr:col>
                <xdr:colOff>1123950</xdr:colOff>
                <xdr:row>12</xdr:row>
                <xdr:rowOff>571500</xdr:rowOff>
              </to>
            </anchor>
          </objectPr>
        </oleObject>
      </mc:Choice>
      <mc:Fallback>
        <oleObject progId="Objeto empaquetador del shell" dvAspect="DVASPECT_ICON" shapeId="1036" r:id="rId16"/>
      </mc:Fallback>
    </mc:AlternateContent>
    <mc:AlternateContent xmlns:mc="http://schemas.openxmlformats.org/markup-compatibility/2006">
      <mc:Choice Requires="x14">
        <oleObject progId="Objeto empaquetador del shell" dvAspect="DVASPECT_ICON" shapeId="1037" r:id="rId18">
          <objectPr defaultSize="0" autoPict="0" r:id="rId19">
            <anchor moveWithCells="1">
              <from>
                <xdr:col>11</xdr:col>
                <xdr:colOff>295275</xdr:colOff>
                <xdr:row>13</xdr:row>
                <xdr:rowOff>57150</xdr:rowOff>
              </from>
              <to>
                <xdr:col>11</xdr:col>
                <xdr:colOff>1133475</xdr:colOff>
                <xdr:row>13</xdr:row>
                <xdr:rowOff>447675</xdr:rowOff>
              </to>
            </anchor>
          </objectPr>
        </oleObject>
      </mc:Choice>
      <mc:Fallback>
        <oleObject progId="Objeto empaquetador del shell" dvAspect="DVASPECT_ICON" shapeId="1037" r:id="rId18"/>
      </mc:Fallback>
    </mc:AlternateContent>
    <mc:AlternateContent xmlns:mc="http://schemas.openxmlformats.org/markup-compatibility/2006">
      <mc:Choice Requires="x14">
        <oleObject progId="Document" dvAspect="DVASPECT_ICON" shapeId="1041" r:id="rId20">
          <objectPr defaultSize="0" autoPict="0" r:id="rId21">
            <anchor moveWithCells="1">
              <from>
                <xdr:col>11</xdr:col>
                <xdr:colOff>266700</xdr:colOff>
                <xdr:row>8</xdr:row>
                <xdr:rowOff>66675</xdr:rowOff>
              </from>
              <to>
                <xdr:col>11</xdr:col>
                <xdr:colOff>1219200</xdr:colOff>
                <xdr:row>8</xdr:row>
                <xdr:rowOff>609600</xdr:rowOff>
              </to>
            </anchor>
          </objectPr>
        </oleObject>
      </mc:Choice>
      <mc:Fallback>
        <oleObject progId="Document" dvAspect="DVASPECT_ICON" shapeId="1041" r:id="rId20"/>
      </mc:Fallback>
    </mc:AlternateContent>
    <mc:AlternateContent xmlns:mc="http://schemas.openxmlformats.org/markup-compatibility/2006">
      <mc:Choice Requires="x14">
        <oleObject progId="Document" dvAspect="DVASPECT_ICON" shapeId="1042" r:id="rId22">
          <objectPr defaultSize="0" autoPict="0" r:id="rId23">
            <anchor moveWithCells="1">
              <from>
                <xdr:col>11</xdr:col>
                <xdr:colOff>209550</xdr:colOff>
                <xdr:row>9</xdr:row>
                <xdr:rowOff>76200</xdr:rowOff>
              </from>
              <to>
                <xdr:col>11</xdr:col>
                <xdr:colOff>1171575</xdr:colOff>
                <xdr:row>9</xdr:row>
                <xdr:rowOff>533400</xdr:rowOff>
              </to>
            </anchor>
          </objectPr>
        </oleObject>
      </mc:Choice>
      <mc:Fallback>
        <oleObject progId="Document" dvAspect="DVASPECT_ICON" shapeId="1042" r:id="rId22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15"/>
  <sheetViews>
    <sheetView zoomScale="60" zoomScaleNormal="60" workbookViewId="0">
      <selection activeCell="E11" sqref="E11"/>
    </sheetView>
  </sheetViews>
  <sheetFormatPr baseColWidth="10" defaultColWidth="0" defaultRowHeight="15" zeroHeight="1" x14ac:dyDescent="0.25"/>
  <cols>
    <col min="1" max="1" width="3.7109375" style="65" customWidth="1"/>
    <col min="2" max="2" width="6.5703125" style="16" customWidth="1"/>
    <col min="3" max="3" width="78.5703125" style="16" customWidth="1"/>
    <col min="4" max="4" width="60.140625" style="5" customWidth="1"/>
    <col min="5" max="5" width="10" style="61" customWidth="1"/>
    <col min="6" max="6" width="8.42578125" style="16" customWidth="1"/>
    <col min="7" max="7" width="23.42578125" style="16" customWidth="1"/>
    <col min="8" max="8" width="23.7109375" style="16" customWidth="1"/>
    <col min="9" max="9" width="20.7109375" style="16" customWidth="1"/>
    <col min="10" max="10" width="51.7109375" style="16" customWidth="1"/>
    <col min="11" max="11" width="57.42578125" style="16" customWidth="1"/>
    <col min="12" max="12" width="40.85546875" style="16" customWidth="1"/>
    <col min="13" max="13" width="11.42578125" style="16" customWidth="1"/>
    <col min="14" max="14" width="17.42578125" style="16" customWidth="1"/>
    <col min="15" max="15" width="11.42578125" style="16" customWidth="1"/>
    <col min="16" max="16" width="8.85546875" style="16" customWidth="1"/>
    <col min="17" max="17" width="11.42578125" style="16" customWidth="1"/>
    <col min="18" max="18" width="22.85546875" style="16" customWidth="1"/>
    <col min="19" max="19" width="11.42578125" style="16" customWidth="1"/>
    <col min="20" max="20" width="19.28515625" style="16" customWidth="1"/>
    <col min="21" max="21" width="15.7109375" style="16" customWidth="1"/>
    <col min="22" max="22" width="11.42578125" style="16" customWidth="1"/>
    <col min="23" max="23" width="40.85546875" style="16" bestFit="1" customWidth="1"/>
    <col min="24" max="24" width="11.42578125" style="65" customWidth="1"/>
    <col min="25" max="16384" width="11.42578125" style="16" hidden="1"/>
  </cols>
  <sheetData>
    <row r="1" spans="1:24" s="65" customFormat="1" ht="15.75" thickBot="1" x14ac:dyDescent="0.3">
      <c r="D1" s="66"/>
      <c r="E1" s="67"/>
    </row>
    <row r="2" spans="1:24" s="47" customFormat="1" ht="139.5" customHeight="1" thickBot="1" x14ac:dyDescent="0.3">
      <c r="A2" s="50"/>
      <c r="B2" s="219" t="s">
        <v>176</v>
      </c>
      <c r="C2" s="220"/>
      <c r="D2" s="220"/>
      <c r="E2" s="220"/>
      <c r="F2" s="220"/>
      <c r="G2" s="220"/>
      <c r="H2" s="220"/>
      <c r="I2" s="220"/>
      <c r="J2" s="220"/>
      <c r="K2" s="220"/>
      <c r="L2" s="220"/>
      <c r="M2" s="220"/>
      <c r="N2" s="220"/>
      <c r="O2" s="220"/>
      <c r="P2" s="220"/>
      <c r="Q2" s="220"/>
      <c r="R2" s="220"/>
      <c r="S2" s="220"/>
      <c r="T2" s="220"/>
      <c r="U2" s="220"/>
      <c r="V2" s="220"/>
      <c r="W2" s="221"/>
      <c r="X2" s="50"/>
    </row>
    <row r="3" spans="1:24" s="47" customFormat="1" ht="24" customHeight="1" thickBot="1" x14ac:dyDescent="0.3">
      <c r="A3" s="50"/>
      <c r="B3" s="222" t="s">
        <v>175</v>
      </c>
      <c r="C3" s="223"/>
      <c r="D3" s="223"/>
      <c r="E3" s="223"/>
      <c r="F3" s="223"/>
      <c r="G3" s="223"/>
      <c r="H3" s="223"/>
      <c r="I3" s="223"/>
      <c r="J3" s="223"/>
      <c r="K3" s="223"/>
      <c r="L3" s="223"/>
      <c r="M3" s="223"/>
      <c r="N3" s="223"/>
      <c r="O3" s="223"/>
      <c r="P3" s="223"/>
      <c r="Q3" s="223"/>
      <c r="R3" s="223"/>
      <c r="S3" s="223"/>
      <c r="T3" s="223"/>
      <c r="U3" s="223"/>
      <c r="V3" s="223"/>
      <c r="W3" s="224"/>
      <c r="X3" s="50"/>
    </row>
    <row r="4" spans="1:24" ht="24" customHeight="1" x14ac:dyDescent="0.25">
      <c r="B4" s="31" t="s">
        <v>30</v>
      </c>
      <c r="C4" s="32" t="s">
        <v>82</v>
      </c>
      <c r="D4" s="62" t="s">
        <v>68</v>
      </c>
      <c r="E4" s="32" t="s">
        <v>80</v>
      </c>
      <c r="F4" s="32" t="s">
        <v>81</v>
      </c>
      <c r="G4" s="225" t="s">
        <v>94</v>
      </c>
      <c r="H4" s="225"/>
      <c r="I4" s="32" t="s">
        <v>162</v>
      </c>
      <c r="J4" s="32" t="s">
        <v>166</v>
      </c>
      <c r="K4" s="74" t="s">
        <v>186</v>
      </c>
      <c r="L4" s="74" t="s">
        <v>187</v>
      </c>
      <c r="M4" s="225" t="s">
        <v>169</v>
      </c>
      <c r="N4" s="225"/>
      <c r="O4" s="225"/>
      <c r="P4" s="225"/>
      <c r="Q4" s="225"/>
      <c r="R4" s="32" t="s">
        <v>94</v>
      </c>
      <c r="S4" s="225" t="s">
        <v>170</v>
      </c>
      <c r="T4" s="225"/>
      <c r="U4" s="225"/>
      <c r="V4" s="226"/>
      <c r="W4" s="125" t="s">
        <v>174</v>
      </c>
    </row>
    <row r="5" spans="1:24" ht="45" customHeight="1" x14ac:dyDescent="0.25">
      <c r="B5" s="52">
        <v>1</v>
      </c>
      <c r="C5" s="63" t="s">
        <v>11</v>
      </c>
      <c r="D5" s="3" t="s">
        <v>83</v>
      </c>
      <c r="E5" s="2" t="s">
        <v>67</v>
      </c>
      <c r="F5" s="52"/>
      <c r="G5" s="214" t="str">
        <f>IF(E5="X","Aplica: ",IF(F5="X","Debe implementar:  " )) &amp; D5</f>
        <v xml:space="preserve">Aplica: Identificacion del cliente </v>
      </c>
      <c r="H5" s="214"/>
      <c r="I5" s="43" t="s">
        <v>165</v>
      </c>
      <c r="J5" s="170" t="str">
        <f>IF(F5="X","La empresa debe identificar las necesidades de los clientes enfocandose en definir y difundir la visión de la organización orientada a la satisfacción del cliente..",IF(E5="X"," "))</f>
        <v xml:space="preserve"> </v>
      </c>
      <c r="K5" s="173" t="s">
        <v>211</v>
      </c>
      <c r="L5" s="130"/>
      <c r="M5" s="215"/>
      <c r="N5" s="215"/>
      <c r="O5" s="215"/>
      <c r="P5" s="215"/>
      <c r="Q5" s="215"/>
      <c r="R5" s="217" t="s">
        <v>153</v>
      </c>
      <c r="S5" s="216"/>
      <c r="T5" s="216"/>
      <c r="U5" s="216"/>
      <c r="V5" s="216"/>
      <c r="W5" s="75" t="s">
        <v>173</v>
      </c>
    </row>
    <row r="6" spans="1:24" ht="61.5" customHeight="1" x14ac:dyDescent="0.25">
      <c r="B6" s="52">
        <v>2</v>
      </c>
      <c r="C6" s="7" t="s">
        <v>12</v>
      </c>
      <c r="D6" s="3" t="s">
        <v>84</v>
      </c>
      <c r="E6" s="2" t="s">
        <v>67</v>
      </c>
      <c r="F6" s="52"/>
      <c r="G6" s="214" t="str">
        <f t="shared" ref="G6:G14" si="0">IF(E6="X","Aplica: ",IF(F6="X","Debe implementar:  " )) &amp; D6</f>
        <v>Aplica: Estrategias de mercado</v>
      </c>
      <c r="H6" s="214"/>
      <c r="I6" s="43" t="s">
        <v>165</v>
      </c>
      <c r="J6" s="170"/>
      <c r="K6" s="171"/>
      <c r="L6" s="129"/>
      <c r="M6" s="215"/>
      <c r="N6" s="215"/>
      <c r="O6" s="215"/>
      <c r="P6" s="215"/>
      <c r="Q6" s="215"/>
      <c r="R6" s="217"/>
      <c r="S6" s="216"/>
      <c r="T6" s="216"/>
      <c r="U6" s="216"/>
      <c r="V6" s="216"/>
      <c r="W6" s="75" t="s">
        <v>241</v>
      </c>
    </row>
    <row r="7" spans="1:24" ht="52.5" customHeight="1" x14ac:dyDescent="0.25">
      <c r="B7" s="52">
        <v>3</v>
      </c>
      <c r="C7" s="7" t="s">
        <v>13</v>
      </c>
      <c r="D7" s="3" t="s">
        <v>85</v>
      </c>
      <c r="E7" s="2" t="s">
        <v>67</v>
      </c>
      <c r="F7" s="52"/>
      <c r="G7" s="214" t="str">
        <f t="shared" si="0"/>
        <v xml:space="preserve">Aplica: Identifica la competencia directa </v>
      </c>
      <c r="H7" s="214"/>
      <c r="I7" s="43" t="s">
        <v>165</v>
      </c>
      <c r="J7" s="170"/>
      <c r="K7" s="170"/>
      <c r="L7" s="129"/>
      <c r="M7" s="215"/>
      <c r="N7" s="215"/>
      <c r="O7" s="215"/>
      <c r="P7" s="215"/>
      <c r="Q7" s="215"/>
      <c r="R7" s="217"/>
      <c r="S7" s="216"/>
      <c r="T7" s="216"/>
      <c r="U7" s="216"/>
      <c r="V7" s="216"/>
      <c r="W7" s="75"/>
    </row>
    <row r="8" spans="1:24" ht="56.25" customHeight="1" x14ac:dyDescent="0.25">
      <c r="B8" s="52">
        <v>4</v>
      </c>
      <c r="C8" s="7" t="s">
        <v>14</v>
      </c>
      <c r="D8" s="3" t="s">
        <v>86</v>
      </c>
      <c r="E8" s="2" t="s">
        <v>67</v>
      </c>
      <c r="F8" s="52"/>
      <c r="G8" s="214" t="str">
        <f t="shared" si="0"/>
        <v xml:space="preserve">Aplica: Tecnica de Gestion </v>
      </c>
      <c r="H8" s="214"/>
      <c r="I8" s="43" t="s">
        <v>165</v>
      </c>
      <c r="J8" s="170" t="str">
        <f>IF(F8="X","La empresa debe implementar estratégicas que  requiere la implementacion de tecnicas de gestion, considerando cinco elementos centrales: recursos, acciones, personas, controles y resultados.",IF(E8="X"," "))</f>
        <v xml:space="preserve"> </v>
      </c>
      <c r="K8" s="174" t="s">
        <v>212</v>
      </c>
      <c r="L8" s="129"/>
      <c r="M8" s="215"/>
      <c r="N8" s="215"/>
      <c r="O8" s="215"/>
      <c r="P8" s="215"/>
      <c r="Q8" s="215"/>
      <c r="R8" s="217"/>
      <c r="S8" s="216"/>
      <c r="T8" s="216"/>
      <c r="U8" s="216"/>
      <c r="V8" s="216"/>
      <c r="W8" s="75"/>
    </row>
    <row r="9" spans="1:24" ht="60.75" customHeight="1" x14ac:dyDescent="0.25">
      <c r="B9" s="52">
        <v>5</v>
      </c>
      <c r="C9" s="7" t="s">
        <v>15</v>
      </c>
      <c r="D9" s="3" t="s">
        <v>87</v>
      </c>
      <c r="E9" s="2" t="s">
        <v>67</v>
      </c>
      <c r="F9" s="52"/>
      <c r="G9" s="214" t="str">
        <f t="shared" si="0"/>
        <v>Aplica: Presupuesto anual para estrategias de mercadeo</v>
      </c>
      <c r="H9" s="214"/>
      <c r="I9" s="43" t="s">
        <v>165</v>
      </c>
      <c r="J9" s="170" t="str">
        <f>IF(F9="X","La empresa debe diseñar un presupuesto de todas las acciones sobre las estrategias de mercadeo de una forma global para saber cuáles van a ser los recursos económicos necesarios el próximo año para mirar los presupuestos.",IF(E9="X"," "))</f>
        <v xml:space="preserve"> </v>
      </c>
      <c r="K9" s="173" t="s">
        <v>215</v>
      </c>
      <c r="L9" s="132"/>
      <c r="M9" s="215"/>
      <c r="N9" s="215"/>
      <c r="O9" s="215"/>
      <c r="P9" s="215"/>
      <c r="Q9" s="215"/>
      <c r="R9" s="217"/>
      <c r="S9" s="216"/>
      <c r="T9" s="216"/>
      <c r="U9" s="216"/>
      <c r="V9" s="216"/>
      <c r="W9" s="75"/>
    </row>
    <row r="10" spans="1:24" ht="52.5" customHeight="1" x14ac:dyDescent="0.25">
      <c r="B10" s="52">
        <v>6</v>
      </c>
      <c r="C10" s="7" t="s">
        <v>16</v>
      </c>
      <c r="D10" s="3" t="s">
        <v>88</v>
      </c>
      <c r="E10" s="2" t="s">
        <v>67</v>
      </c>
      <c r="F10" s="52"/>
      <c r="G10" s="214" t="str">
        <f t="shared" si="0"/>
        <v>Aplica: Elementos de diferenciacion frente a los competidores</v>
      </c>
      <c r="H10" s="214"/>
      <c r="I10" s="43" t="s">
        <v>164</v>
      </c>
      <c r="J10" s="170" t="str">
        <f>IF(F10="X","La empresa debe analizar los elementos frente a  la competencia y saber cuáles son los factores que las hacen únicas.",IF(E10="X"," "))</f>
        <v xml:space="preserve"> </v>
      </c>
      <c r="K10" s="175" t="s">
        <v>213</v>
      </c>
      <c r="L10" s="129"/>
      <c r="M10" s="215"/>
      <c r="N10" s="215"/>
      <c r="O10" s="215"/>
      <c r="P10" s="215"/>
      <c r="Q10" s="215"/>
      <c r="R10" s="217"/>
      <c r="S10" s="216"/>
      <c r="T10" s="216"/>
      <c r="U10" s="216"/>
      <c r="V10" s="216"/>
      <c r="W10" s="75"/>
    </row>
    <row r="11" spans="1:24" ht="54.75" customHeight="1" x14ac:dyDescent="0.25">
      <c r="B11" s="52">
        <v>7</v>
      </c>
      <c r="C11" s="7" t="s">
        <v>17</v>
      </c>
      <c r="D11" s="3" t="s">
        <v>89</v>
      </c>
      <c r="E11" s="2"/>
      <c r="F11" s="52" t="s">
        <v>67</v>
      </c>
      <c r="G11" s="214" t="str">
        <f t="shared" si="0"/>
        <v>Debe implementar:  Medios informativos para dar a conocer sus productos</v>
      </c>
      <c r="H11" s="214"/>
      <c r="I11" s="43" t="s">
        <v>165</v>
      </c>
      <c r="J11" s="170" t="str">
        <f>IF(F11="X","La empresa debe diseñar, plasmar y publicar un plan estratégico donde se evidencie la misión, visión, objetivos, principios y valores corporativos.",IF(E11="X"," "))</f>
        <v>La empresa debe diseñar, plasmar y publicar un plan estratégico donde se evidencie la misión, visión, objetivos, principios y valores corporativos.</v>
      </c>
      <c r="K11" s="171"/>
      <c r="L11" s="129"/>
      <c r="M11" s="215"/>
      <c r="N11" s="215"/>
      <c r="O11" s="215"/>
      <c r="P11" s="215"/>
      <c r="Q11" s="215"/>
      <c r="R11" s="217"/>
      <c r="S11" s="216"/>
      <c r="T11" s="216"/>
      <c r="U11" s="216"/>
      <c r="V11" s="216"/>
      <c r="W11" s="124"/>
    </row>
    <row r="12" spans="1:24" ht="68.25" customHeight="1" x14ac:dyDescent="0.25">
      <c r="B12" s="52">
        <v>8</v>
      </c>
      <c r="C12" s="7" t="s">
        <v>18</v>
      </c>
      <c r="D12" s="3" t="s">
        <v>90</v>
      </c>
      <c r="E12" s="2" t="s">
        <v>67</v>
      </c>
      <c r="F12" s="52"/>
      <c r="G12" s="214" t="str">
        <f t="shared" si="0"/>
        <v xml:space="preserve">Aplica: Promesa de Servicio </v>
      </c>
      <c r="H12" s="214"/>
      <c r="I12" s="43" t="s">
        <v>165</v>
      </c>
      <c r="J12" s="170" t="str">
        <f>IF(F12="X","La empresa debe analizar e implementar un crecimiento estrategico en continuidad donde se necesitara la sucesion escalonada de una serie de factores de manera que cada uno de ellos se apoye en el siguiente y asi se va relaccionar con el resto de factores.",IF(E12="X"," "))</f>
        <v xml:space="preserve"> </v>
      </c>
      <c r="K12" s="170" t="s">
        <v>214</v>
      </c>
      <c r="L12" s="129"/>
      <c r="M12" s="215"/>
      <c r="N12" s="215"/>
      <c r="O12" s="215"/>
      <c r="P12" s="215"/>
      <c r="Q12" s="215"/>
      <c r="R12" s="217"/>
      <c r="S12" s="64"/>
      <c r="T12" s="48" t="s">
        <v>163</v>
      </c>
      <c r="U12" s="48">
        <f>COUNTIF(I3:I13,"1= CRITICO")</f>
        <v>0</v>
      </c>
      <c r="V12" s="64"/>
      <c r="W12" s="181"/>
    </row>
    <row r="13" spans="1:24" ht="64.5" customHeight="1" x14ac:dyDescent="0.25">
      <c r="B13" s="52">
        <v>9</v>
      </c>
      <c r="C13" s="7" t="s">
        <v>19</v>
      </c>
      <c r="D13" s="3" t="s">
        <v>91</v>
      </c>
      <c r="E13" s="2" t="s">
        <v>67</v>
      </c>
      <c r="F13" s="52"/>
      <c r="G13" s="214" t="str">
        <f t="shared" si="0"/>
        <v>Aplica: PQR</v>
      </c>
      <c r="H13" s="214"/>
      <c r="I13" s="43" t="s">
        <v>164</v>
      </c>
      <c r="J13" s="170" t="str">
        <f>IF(F13="X","La empresa debe diseñar  y Contar con un buzón de sugerencias, quejas y reclamos es fundamental para el mejoramiento continuo de los productos/procesos/servicios se puede implementar tanto fisicas como virtuales.",IF(E13="X"," "))</f>
        <v xml:space="preserve"> </v>
      </c>
      <c r="K13" s="171" t="s">
        <v>216</v>
      </c>
      <c r="L13" s="129"/>
      <c r="M13" s="158"/>
      <c r="N13" s="218" t="s">
        <v>93</v>
      </c>
      <c r="O13" s="46" t="s">
        <v>80</v>
      </c>
      <c r="P13" s="46" t="s">
        <v>81</v>
      </c>
      <c r="Q13" s="158"/>
      <c r="R13" s="217"/>
      <c r="S13" s="64"/>
      <c r="T13" s="48" t="s">
        <v>164</v>
      </c>
      <c r="U13" s="48">
        <f>COUNTIF(I3:I13,"2= TOLERABLE")</f>
        <v>2</v>
      </c>
      <c r="V13" s="64"/>
      <c r="W13" s="181" t="s">
        <v>242</v>
      </c>
    </row>
    <row r="14" spans="1:24" ht="54" customHeight="1" x14ac:dyDescent="0.25">
      <c r="B14" s="52">
        <v>10</v>
      </c>
      <c r="C14" s="7" t="s">
        <v>20</v>
      </c>
      <c r="D14" s="3" t="s">
        <v>92</v>
      </c>
      <c r="E14" s="2" t="s">
        <v>67</v>
      </c>
      <c r="F14" s="52" t="s">
        <v>238</v>
      </c>
      <c r="G14" s="214" t="str">
        <f t="shared" si="0"/>
        <v>Aplica: Marca Registrada</v>
      </c>
      <c r="H14" s="214"/>
      <c r="I14" s="43" t="s">
        <v>165</v>
      </c>
      <c r="J14" s="170" t="str">
        <f>IF(F14="X","La empresa debe plantear la marca que representa en la mente del consumidor una determinada calidad del producto o servicio, así como reporta alguna emoción en el consumidor.",IF(E14="X"," "))</f>
        <v xml:space="preserve"> </v>
      </c>
      <c r="K14" s="171" t="s">
        <v>217</v>
      </c>
      <c r="L14" s="132"/>
      <c r="M14" s="158"/>
      <c r="N14" s="218"/>
      <c r="O14" s="46">
        <f>COUNTIF(E5:E14, "x")</f>
        <v>9</v>
      </c>
      <c r="P14" s="46">
        <f>COUNTIF(F5:F14, "x")</f>
        <v>1</v>
      </c>
      <c r="Q14" s="158"/>
      <c r="R14" s="217"/>
      <c r="S14" s="64"/>
      <c r="T14" s="48" t="s">
        <v>165</v>
      </c>
      <c r="U14" s="48">
        <f>COUNTIF(I6:I14,"3=OPTIMO")</f>
        <v>7</v>
      </c>
      <c r="V14" s="64"/>
      <c r="W14" s="124"/>
    </row>
    <row r="15" spans="1:24" s="65" customFormat="1" x14ac:dyDescent="0.25">
      <c r="D15" s="66"/>
      <c r="E15" s="67"/>
    </row>
  </sheetData>
  <mergeCells count="19">
    <mergeCell ref="B2:W2"/>
    <mergeCell ref="B3:W3"/>
    <mergeCell ref="G4:H4"/>
    <mergeCell ref="M4:Q4"/>
    <mergeCell ref="S4:V4"/>
    <mergeCell ref="G5:H5"/>
    <mergeCell ref="G6:H6"/>
    <mergeCell ref="G7:H7"/>
    <mergeCell ref="M5:Q12"/>
    <mergeCell ref="S5:V11"/>
    <mergeCell ref="R5:R14"/>
    <mergeCell ref="G14:H14"/>
    <mergeCell ref="N13:N14"/>
    <mergeCell ref="G8:H8"/>
    <mergeCell ref="G9:H9"/>
    <mergeCell ref="G10:H10"/>
    <mergeCell ref="G11:H11"/>
    <mergeCell ref="G12:H12"/>
    <mergeCell ref="G13:H13"/>
  </mergeCells>
  <conditionalFormatting sqref="I5:I14">
    <cfRule type="cellIs" dxfId="93" priority="74" operator="equal">
      <formula>$T$14</formula>
    </cfRule>
    <cfRule type="cellIs" dxfId="92" priority="75" operator="equal">
      <formula>$T$13</formula>
    </cfRule>
    <cfRule type="cellIs" dxfId="91" priority="76" operator="equal">
      <formula>$T$13</formula>
    </cfRule>
    <cfRule type="cellIs" dxfId="90" priority="77" operator="equal">
      <formula>$T$12</formula>
    </cfRule>
    <cfRule type="cellIs" dxfId="89" priority="78" operator="equal">
      <formula>"3=OPTIMO"</formula>
    </cfRule>
    <cfRule type="cellIs" dxfId="88" priority="79" operator="equal">
      <formula>"2= TOLERABLE"</formula>
    </cfRule>
    <cfRule type="cellIs" dxfId="87" priority="80" operator="equal">
      <formula>"1= CRITICO"</formula>
    </cfRule>
    <cfRule type="cellIs" dxfId="86" priority="81" operator="equal">
      <formula>"1= CRITICO"</formula>
    </cfRule>
    <cfRule type="cellIs" dxfId="85" priority="82" operator="equal">
      <formula>$I$20</formula>
    </cfRule>
    <cfRule type="cellIs" dxfId="84" priority="83" operator="equal">
      <formula>$I$19</formula>
    </cfRule>
    <cfRule type="cellIs" dxfId="83" priority="84" operator="equal">
      <formula>$T$14</formula>
    </cfRule>
    <cfRule type="cellIs" dxfId="82" priority="85" operator="equal">
      <formula>$I$20</formula>
    </cfRule>
    <cfRule type="cellIs" dxfId="81" priority="86" operator="equal">
      <formula>$I$19</formula>
    </cfRule>
    <cfRule type="cellIs" dxfId="80" priority="87" operator="equal">
      <formula>$T$14</formula>
    </cfRule>
    <cfRule type="containsText" dxfId="79" priority="88" operator="containsText" text="1= CRITICO">
      <formula>NOT(ISERROR(SEARCH("1= CRITICO",I5)))</formula>
    </cfRule>
    <cfRule type="cellIs" dxfId="78" priority="89" operator="equal">
      <formula>$I$20</formula>
    </cfRule>
    <cfRule type="cellIs" dxfId="77" priority="90" operator="equal">
      <formula>$I$21</formula>
    </cfRule>
    <cfRule type="cellIs" dxfId="76" priority="91" operator="equal">
      <formula>$I$19</formula>
    </cfRule>
    <cfRule type="cellIs" dxfId="75" priority="92" operator="equal">
      <formula>$I$21</formula>
    </cfRule>
    <cfRule type="cellIs" dxfId="74" priority="93" operator="equal">
      <formula>$I$20</formula>
    </cfRule>
    <cfRule type="cellIs" dxfId="73" priority="94" operator="equal">
      <formula>$I$19</formula>
    </cfRule>
  </conditionalFormatting>
  <dataValidations count="1">
    <dataValidation type="list" allowBlank="1" showInputMessage="1" showErrorMessage="1" promptTitle="PONDERACION" sqref="I5:I14">
      <formula1>$T$12:$T$14</formula1>
    </dataValidation>
  </dataValidation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Exch.pdfxml.1" dvAspect="DVASPECT_ICON" shapeId="2051" r:id="rId4">
          <objectPr defaultSize="0" autoPict="0" r:id="rId5">
            <anchor moveWithCells="1">
              <from>
                <xdr:col>11</xdr:col>
                <xdr:colOff>819150</xdr:colOff>
                <xdr:row>8</xdr:row>
                <xdr:rowOff>104775</xdr:rowOff>
              </from>
              <to>
                <xdr:col>11</xdr:col>
                <xdr:colOff>1924050</xdr:colOff>
                <xdr:row>8</xdr:row>
                <xdr:rowOff>666750</xdr:rowOff>
              </to>
            </anchor>
          </objectPr>
        </oleObject>
      </mc:Choice>
      <mc:Fallback>
        <oleObject progId="AcroExch.pdfxml.1" dvAspect="DVASPECT_ICON" shapeId="2051" r:id="rId4"/>
      </mc:Fallback>
    </mc:AlternateContent>
    <mc:AlternateContent xmlns:mc="http://schemas.openxmlformats.org/markup-compatibility/2006">
      <mc:Choice Requires="x14">
        <oleObject progId="AcroExch.pdfxml.1" dvAspect="DVASPECT_ICON" shapeId="2052" r:id="rId6">
          <objectPr defaultSize="0" autoPict="0" r:id="rId7">
            <anchor moveWithCells="1">
              <from>
                <xdr:col>11</xdr:col>
                <xdr:colOff>781050</xdr:colOff>
                <xdr:row>13</xdr:row>
                <xdr:rowOff>104775</xdr:rowOff>
              </from>
              <to>
                <xdr:col>11</xdr:col>
                <xdr:colOff>1924050</xdr:colOff>
                <xdr:row>13</xdr:row>
                <xdr:rowOff>571500</xdr:rowOff>
              </to>
            </anchor>
          </objectPr>
        </oleObject>
      </mc:Choice>
      <mc:Fallback>
        <oleObject progId="AcroExch.pdfxml.1" dvAspect="DVASPECT_ICON" shapeId="2052" r:id="rId6"/>
      </mc:Fallback>
    </mc:AlternateContent>
    <mc:AlternateContent xmlns:mc="http://schemas.openxmlformats.org/markup-compatibility/2006">
      <mc:Choice Requires="x14">
        <oleObject progId="AcroExch.pdfxml.1" dvAspect="DVASPECT_ICON" shapeId="2053" r:id="rId8">
          <objectPr defaultSize="0" autoPict="0" r:id="rId9">
            <anchor moveWithCells="1">
              <from>
                <xdr:col>11</xdr:col>
                <xdr:colOff>809625</xdr:colOff>
                <xdr:row>4</xdr:row>
                <xdr:rowOff>57150</xdr:rowOff>
              </from>
              <to>
                <xdr:col>11</xdr:col>
                <xdr:colOff>1905000</xdr:colOff>
                <xdr:row>4</xdr:row>
                <xdr:rowOff>495300</xdr:rowOff>
              </to>
            </anchor>
          </objectPr>
        </oleObject>
      </mc:Choice>
      <mc:Fallback>
        <oleObject progId="AcroExch.pdfxml.1" dvAspect="DVASPECT_ICON" shapeId="2053" r:id="rId8"/>
      </mc:Fallback>
    </mc:AlternateContent>
    <mc:AlternateContent xmlns:mc="http://schemas.openxmlformats.org/markup-compatibility/2006">
      <mc:Choice Requires="x14">
        <oleObject progId="AcroExch.pdfxml.1" dvAspect="DVASPECT_ICON" shapeId="2054" r:id="rId10">
          <objectPr defaultSize="0" autoPict="0" r:id="rId11">
            <anchor moveWithCells="1">
              <from>
                <xdr:col>11</xdr:col>
                <xdr:colOff>809625</xdr:colOff>
                <xdr:row>5</xdr:row>
                <xdr:rowOff>66675</xdr:rowOff>
              </from>
              <to>
                <xdr:col>11</xdr:col>
                <xdr:colOff>1905000</xdr:colOff>
                <xdr:row>5</xdr:row>
                <xdr:rowOff>695325</xdr:rowOff>
              </to>
            </anchor>
          </objectPr>
        </oleObject>
      </mc:Choice>
      <mc:Fallback>
        <oleObject progId="AcroExch.pdfxml.1" dvAspect="DVASPECT_ICON" shapeId="2054" r:id="rId10"/>
      </mc:Fallback>
    </mc:AlternateContent>
    <mc:AlternateContent xmlns:mc="http://schemas.openxmlformats.org/markup-compatibility/2006">
      <mc:Choice Requires="x14">
        <oleObject progId="AcroExch.pdfxml.1" dvAspect="DVASPECT_ICON" shapeId="2055" r:id="rId12">
          <objectPr defaultSize="0" autoPict="0" r:id="rId13">
            <anchor moveWithCells="1">
              <from>
                <xdr:col>11</xdr:col>
                <xdr:colOff>809625</xdr:colOff>
                <xdr:row>6</xdr:row>
                <xdr:rowOff>85725</xdr:rowOff>
              </from>
              <to>
                <xdr:col>11</xdr:col>
                <xdr:colOff>1905000</xdr:colOff>
                <xdr:row>6</xdr:row>
                <xdr:rowOff>600075</xdr:rowOff>
              </to>
            </anchor>
          </objectPr>
        </oleObject>
      </mc:Choice>
      <mc:Fallback>
        <oleObject progId="AcroExch.pdfxml.1" dvAspect="DVASPECT_ICON" shapeId="2055" r:id="rId12"/>
      </mc:Fallback>
    </mc:AlternateContent>
    <mc:AlternateContent xmlns:mc="http://schemas.openxmlformats.org/markup-compatibility/2006">
      <mc:Choice Requires="x14">
        <oleObject progId="AcroExch.pdfxml.1" dvAspect="DVASPECT_ICON" shapeId="2057" r:id="rId14">
          <objectPr defaultSize="0" autoPict="0" r:id="rId15">
            <anchor moveWithCells="1">
              <from>
                <xdr:col>11</xdr:col>
                <xdr:colOff>819150</xdr:colOff>
                <xdr:row>9</xdr:row>
                <xdr:rowOff>85725</xdr:rowOff>
              </from>
              <to>
                <xdr:col>11</xdr:col>
                <xdr:colOff>1933575</xdr:colOff>
                <xdr:row>9</xdr:row>
                <xdr:rowOff>571500</xdr:rowOff>
              </to>
            </anchor>
          </objectPr>
        </oleObject>
      </mc:Choice>
      <mc:Fallback>
        <oleObject progId="AcroExch.pdfxml.1" dvAspect="DVASPECT_ICON" shapeId="2057" r:id="rId14"/>
      </mc:Fallback>
    </mc:AlternateContent>
    <mc:AlternateContent xmlns:mc="http://schemas.openxmlformats.org/markup-compatibility/2006">
      <mc:Choice Requires="x14">
        <oleObject progId="AcroExch.pdfxml.1" dvAspect="DVASPECT_ICON" shapeId="2058" r:id="rId16">
          <objectPr defaultSize="0" autoPict="0" r:id="rId17">
            <anchor moveWithCells="1">
              <from>
                <xdr:col>11</xdr:col>
                <xdr:colOff>809625</xdr:colOff>
                <xdr:row>10</xdr:row>
                <xdr:rowOff>95250</xdr:rowOff>
              </from>
              <to>
                <xdr:col>11</xdr:col>
                <xdr:colOff>1933575</xdr:colOff>
                <xdr:row>10</xdr:row>
                <xdr:rowOff>619125</xdr:rowOff>
              </to>
            </anchor>
          </objectPr>
        </oleObject>
      </mc:Choice>
      <mc:Fallback>
        <oleObject progId="AcroExch.pdfxml.1" dvAspect="DVASPECT_ICON" shapeId="2058" r:id="rId16"/>
      </mc:Fallback>
    </mc:AlternateContent>
    <mc:AlternateContent xmlns:mc="http://schemas.openxmlformats.org/markup-compatibility/2006">
      <mc:Choice Requires="x14">
        <oleObject progId="AcroExch.pdfxml.1" dvAspect="DVASPECT_ICON" shapeId="2059" r:id="rId18">
          <objectPr defaultSize="0" autoPict="0" r:id="rId19">
            <anchor moveWithCells="1">
              <from>
                <xdr:col>11</xdr:col>
                <xdr:colOff>809625</xdr:colOff>
                <xdr:row>11</xdr:row>
                <xdr:rowOff>114300</xdr:rowOff>
              </from>
              <to>
                <xdr:col>11</xdr:col>
                <xdr:colOff>1933575</xdr:colOff>
                <xdr:row>11</xdr:row>
                <xdr:rowOff>733425</xdr:rowOff>
              </to>
            </anchor>
          </objectPr>
        </oleObject>
      </mc:Choice>
      <mc:Fallback>
        <oleObject progId="AcroExch.pdfxml.1" dvAspect="DVASPECT_ICON" shapeId="2059" r:id="rId18"/>
      </mc:Fallback>
    </mc:AlternateContent>
    <mc:AlternateContent xmlns:mc="http://schemas.openxmlformats.org/markup-compatibility/2006">
      <mc:Choice Requires="x14">
        <oleObject progId="AcroExch.pdfxml.1" dvAspect="DVASPECT_ICON" shapeId="2060" r:id="rId20">
          <objectPr defaultSize="0" autoPict="0" r:id="rId21">
            <anchor moveWithCells="1">
              <from>
                <xdr:col>11</xdr:col>
                <xdr:colOff>809625</xdr:colOff>
                <xdr:row>12</xdr:row>
                <xdr:rowOff>104775</xdr:rowOff>
              </from>
              <to>
                <xdr:col>11</xdr:col>
                <xdr:colOff>1943100</xdr:colOff>
                <xdr:row>12</xdr:row>
                <xdr:rowOff>666750</xdr:rowOff>
              </to>
            </anchor>
          </objectPr>
        </oleObject>
      </mc:Choice>
      <mc:Fallback>
        <oleObject progId="AcroExch.pdfxml.1" dvAspect="DVASPECT_ICON" shapeId="2060" r:id="rId20"/>
      </mc:Fallback>
    </mc:AlternateContent>
    <mc:AlternateContent xmlns:mc="http://schemas.openxmlformats.org/markup-compatibility/2006">
      <mc:Choice Requires="x14">
        <oleObject progId="Document" dvAspect="DVASPECT_ICON" shapeId="2061" r:id="rId22">
          <objectPr defaultSize="0" autoPict="0" r:id="rId23">
            <anchor moveWithCells="1">
              <from>
                <xdr:col>11</xdr:col>
                <xdr:colOff>847725</xdr:colOff>
                <xdr:row>7</xdr:row>
                <xdr:rowOff>57150</xdr:rowOff>
              </from>
              <to>
                <xdr:col>11</xdr:col>
                <xdr:colOff>1866900</xdr:colOff>
                <xdr:row>7</xdr:row>
                <xdr:rowOff>657225</xdr:rowOff>
              </to>
            </anchor>
          </objectPr>
        </oleObject>
      </mc:Choice>
      <mc:Fallback>
        <oleObject progId="Document" dvAspect="DVASPECT_ICON" shapeId="2061" r:id="rId22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15"/>
  <sheetViews>
    <sheetView topLeftCell="K2" zoomScale="69" zoomScaleNormal="69" workbookViewId="0">
      <selection activeCell="E15" sqref="E15"/>
    </sheetView>
  </sheetViews>
  <sheetFormatPr baseColWidth="10" defaultColWidth="0" defaultRowHeight="14.25" zeroHeight="1" x14ac:dyDescent="0.25"/>
  <cols>
    <col min="1" max="1" width="6.28515625" style="65" customWidth="1"/>
    <col min="2" max="2" width="7" style="16" customWidth="1"/>
    <col min="3" max="3" width="64.85546875" style="16" customWidth="1"/>
    <col min="4" max="4" width="36.5703125" style="16" customWidth="1"/>
    <col min="5" max="5" width="10" style="16" customWidth="1"/>
    <col min="6" max="6" width="11.42578125" style="16" customWidth="1"/>
    <col min="7" max="7" width="27" style="16" customWidth="1"/>
    <col min="8" max="8" width="22.140625" style="16" customWidth="1"/>
    <col min="9" max="9" width="19.5703125" style="16" customWidth="1"/>
    <col min="10" max="10" width="44.140625" style="16" customWidth="1"/>
    <col min="11" max="11" width="36.85546875" style="16" customWidth="1"/>
    <col min="12" max="12" width="25.85546875" style="16" customWidth="1"/>
    <col min="13" max="13" width="11.42578125" style="16" customWidth="1"/>
    <col min="14" max="14" width="18.5703125" style="16" customWidth="1"/>
    <col min="15" max="17" width="11.42578125" style="16" customWidth="1"/>
    <col min="18" max="18" width="22.85546875" style="16" customWidth="1"/>
    <col min="19" max="19" width="11.42578125" style="16" customWidth="1"/>
    <col min="20" max="20" width="20.7109375" style="16" bestFit="1" customWidth="1"/>
    <col min="21" max="21" width="15.5703125" style="16" bestFit="1" customWidth="1"/>
    <col min="22" max="22" width="11.42578125" style="16" customWidth="1"/>
    <col min="23" max="23" width="39" style="16" bestFit="1" customWidth="1"/>
    <col min="24" max="24" width="11.42578125" style="65" customWidth="1"/>
    <col min="25" max="16384" width="11.42578125" style="16" hidden="1"/>
  </cols>
  <sheetData>
    <row r="1" spans="2:23" s="65" customFormat="1" ht="15.75" thickBot="1" x14ac:dyDescent="0.3">
      <c r="D1" s="66"/>
      <c r="E1" s="67"/>
    </row>
    <row r="2" spans="2:23" ht="139.5" customHeight="1" thickBot="1" x14ac:dyDescent="0.3">
      <c r="B2" s="219" t="s">
        <v>176</v>
      </c>
      <c r="C2" s="220"/>
      <c r="D2" s="220"/>
      <c r="E2" s="220"/>
      <c r="F2" s="220"/>
      <c r="G2" s="220"/>
      <c r="H2" s="220"/>
      <c r="I2" s="220"/>
      <c r="J2" s="220"/>
      <c r="K2" s="220"/>
      <c r="L2" s="220"/>
      <c r="M2" s="220"/>
      <c r="N2" s="220"/>
      <c r="O2" s="220"/>
      <c r="P2" s="220"/>
      <c r="Q2" s="220"/>
      <c r="R2" s="220"/>
      <c r="S2" s="220"/>
      <c r="T2" s="220"/>
      <c r="U2" s="220"/>
      <c r="V2" s="220"/>
      <c r="W2" s="221"/>
    </row>
    <row r="3" spans="2:23" ht="24" customHeight="1" thickBot="1" x14ac:dyDescent="0.3">
      <c r="B3" s="227" t="s">
        <v>175</v>
      </c>
      <c r="C3" s="228"/>
      <c r="D3" s="228"/>
      <c r="E3" s="228"/>
      <c r="F3" s="228"/>
      <c r="G3" s="228"/>
      <c r="H3" s="228"/>
      <c r="I3" s="228"/>
      <c r="J3" s="228"/>
      <c r="K3" s="228"/>
      <c r="L3" s="228"/>
      <c r="M3" s="228"/>
      <c r="N3" s="228"/>
      <c r="O3" s="228"/>
      <c r="P3" s="228"/>
      <c r="Q3" s="228"/>
      <c r="R3" s="228"/>
      <c r="S3" s="228"/>
      <c r="T3" s="228"/>
      <c r="U3" s="228"/>
      <c r="V3" s="228"/>
      <c r="W3" s="229"/>
    </row>
    <row r="4" spans="2:23" ht="24" customHeight="1" x14ac:dyDescent="0.25">
      <c r="B4" s="31" t="s">
        <v>30</v>
      </c>
      <c r="C4" s="74" t="s">
        <v>82</v>
      </c>
      <c r="D4" s="62" t="s">
        <v>68</v>
      </c>
      <c r="E4" s="74" t="s">
        <v>80</v>
      </c>
      <c r="F4" s="74" t="s">
        <v>81</v>
      </c>
      <c r="G4" s="225" t="s">
        <v>94</v>
      </c>
      <c r="H4" s="225"/>
      <c r="I4" s="74" t="s">
        <v>162</v>
      </c>
      <c r="J4" s="74" t="s">
        <v>166</v>
      </c>
      <c r="K4" s="74" t="s">
        <v>186</v>
      </c>
      <c r="L4" s="74" t="s">
        <v>187</v>
      </c>
      <c r="M4" s="225" t="s">
        <v>169</v>
      </c>
      <c r="N4" s="225"/>
      <c r="O4" s="225"/>
      <c r="P4" s="225"/>
      <c r="Q4" s="225"/>
      <c r="R4" s="74" t="s">
        <v>94</v>
      </c>
      <c r="S4" s="225" t="s">
        <v>170</v>
      </c>
      <c r="T4" s="225"/>
      <c r="U4" s="225"/>
      <c r="V4" s="226"/>
      <c r="W4" s="97" t="s">
        <v>174</v>
      </c>
    </row>
    <row r="5" spans="2:23" ht="49.5" customHeight="1" x14ac:dyDescent="0.25">
      <c r="B5" s="85">
        <v>1</v>
      </c>
      <c r="C5" s="86" t="s">
        <v>21</v>
      </c>
      <c r="D5" s="87" t="s">
        <v>95</v>
      </c>
      <c r="E5" s="4" t="s">
        <v>67</v>
      </c>
      <c r="F5" s="88"/>
      <c r="G5" s="236" t="str">
        <f>IF(E5="X","Aplica: ",IF(F5="X","Debe implementar:  " )) &amp; D5</f>
        <v xml:space="preserve">Aplica: Plan de produccion </v>
      </c>
      <c r="H5" s="236"/>
      <c r="I5" s="44" t="s">
        <v>164</v>
      </c>
      <c r="J5" s="170" t="str">
        <f>IF(F5="X","La empresa debe implementar un plan de producción teniendo en cuenta objetivos metas y estrategias para los bienes y servicios que produce",IF(E5="X"," "))</f>
        <v xml:space="preserve"> </v>
      </c>
      <c r="K5" s="171" t="s">
        <v>231</v>
      </c>
      <c r="L5" s="124"/>
      <c r="M5" s="230"/>
      <c r="N5" s="230"/>
      <c r="O5" s="230"/>
      <c r="P5" s="230"/>
      <c r="Q5" s="230"/>
      <c r="R5" s="233" t="s">
        <v>154</v>
      </c>
      <c r="S5" s="89"/>
      <c r="T5" s="89"/>
      <c r="U5" s="89"/>
      <c r="V5" s="89"/>
      <c r="W5" s="152" t="s">
        <v>173</v>
      </c>
    </row>
    <row r="6" spans="2:23" ht="50.25" customHeight="1" x14ac:dyDescent="0.25">
      <c r="B6" s="79">
        <v>2</v>
      </c>
      <c r="C6" s="76" t="s">
        <v>22</v>
      </c>
      <c r="D6" s="68" t="s">
        <v>96</v>
      </c>
      <c r="E6" s="69" t="s">
        <v>67</v>
      </c>
      <c r="F6" s="70"/>
      <c r="G6" s="214" t="str">
        <f>IF(E6="X","Aplica: ",IF(F6="X","Debe implementar:  " )) &amp; D6</f>
        <v xml:space="preserve">Aplica: Capacidad de produccion real y efectiva </v>
      </c>
      <c r="H6" s="214"/>
      <c r="I6" s="43" t="s">
        <v>164</v>
      </c>
      <c r="J6" s="170" t="str">
        <f>IF(F6="X","La empresa debe identiicar y poder medirsu capacidad de produccion real y efectiva",IF(E6="X"," "))</f>
        <v xml:space="preserve"> </v>
      </c>
      <c r="K6" s="171" t="s">
        <v>232</v>
      </c>
      <c r="L6" s="133"/>
      <c r="M6" s="215"/>
      <c r="N6" s="215"/>
      <c r="O6" s="215"/>
      <c r="P6" s="215"/>
      <c r="Q6" s="215"/>
      <c r="R6" s="217"/>
      <c r="S6" s="64"/>
      <c r="T6" s="64"/>
      <c r="U6" s="64"/>
      <c r="V6" s="64"/>
      <c r="W6" s="153" t="s">
        <v>241</v>
      </c>
    </row>
    <row r="7" spans="2:23" ht="54.75" customHeight="1" x14ac:dyDescent="0.25">
      <c r="B7" s="79">
        <v>3</v>
      </c>
      <c r="C7" s="76" t="s">
        <v>23</v>
      </c>
      <c r="D7" s="68" t="s">
        <v>97</v>
      </c>
      <c r="E7" s="69"/>
      <c r="F7" s="70" t="s">
        <v>67</v>
      </c>
      <c r="G7" s="214" t="str">
        <f t="shared" ref="G7:G14" si="0">IF(E7="X","Aplica: ",IF(F7="X","Debe implementar:  " )) &amp; D7</f>
        <v>Debe implementar:  Operaciones que limitan su cacidad productiva</v>
      </c>
      <c r="H7" s="214"/>
      <c r="I7" s="43" t="s">
        <v>163</v>
      </c>
      <c r="J7" s="170" t="str">
        <f>IF(F7="X","La empresa al no conoces cuales son las fallas o dificultades  durante su proceso productivo, (operaciones que limitan su capacidad productiva) entra en crisis, debe conocer estas fallas",IF(E7="X"," "))</f>
        <v>La empresa al no conoces cuales son las fallas o dificultades  durante su proceso productivo, (operaciones que limitan su capacidad productiva) entra en crisis, debe conocer estas fallas</v>
      </c>
      <c r="K7" s="170"/>
      <c r="L7" s="124"/>
      <c r="M7" s="215"/>
      <c r="N7" s="215"/>
      <c r="O7" s="215"/>
      <c r="P7" s="215"/>
      <c r="Q7" s="215"/>
      <c r="R7" s="217"/>
      <c r="S7" s="64"/>
      <c r="T7" s="64"/>
      <c r="U7" s="64"/>
      <c r="V7" s="64"/>
      <c r="W7" s="153"/>
    </row>
    <row r="8" spans="2:23" ht="42" customHeight="1" x14ac:dyDescent="0.25">
      <c r="B8" s="79">
        <v>4</v>
      </c>
      <c r="C8" s="76" t="s">
        <v>24</v>
      </c>
      <c r="D8" s="8" t="s">
        <v>99</v>
      </c>
      <c r="E8" s="69" t="s">
        <v>67</v>
      </c>
      <c r="F8" s="70"/>
      <c r="G8" s="214" t="str">
        <f t="shared" si="0"/>
        <v xml:space="preserve">Aplica: Metodos de produccion </v>
      </c>
      <c r="H8" s="214"/>
      <c r="I8" s="43" t="s">
        <v>164</v>
      </c>
      <c r="J8" s="170" t="str">
        <f>IF(F8="X","La empresa debe contar con métodos de producción que estén en la capacidad de entregar los productos a sus clientes en el tiempo requerido",IF(E8="X"," "))</f>
        <v xml:space="preserve"> </v>
      </c>
      <c r="K8" s="171" t="s">
        <v>233</v>
      </c>
      <c r="L8" s="132"/>
      <c r="M8" s="215"/>
      <c r="N8" s="215"/>
      <c r="O8" s="215"/>
      <c r="P8" s="215"/>
      <c r="Q8" s="215"/>
      <c r="R8" s="217"/>
      <c r="S8" s="64"/>
      <c r="T8" s="64"/>
      <c r="U8" s="64"/>
      <c r="V8" s="64"/>
      <c r="W8" s="153"/>
    </row>
    <row r="9" spans="2:23" ht="63.75" customHeight="1" x14ac:dyDescent="0.25">
      <c r="B9" s="79">
        <v>5</v>
      </c>
      <c r="C9" s="76" t="s">
        <v>247</v>
      </c>
      <c r="D9" s="8" t="s">
        <v>98</v>
      </c>
      <c r="E9" s="69" t="s">
        <v>67</v>
      </c>
      <c r="F9" s="70"/>
      <c r="G9" s="214" t="str">
        <f t="shared" si="0"/>
        <v xml:space="preserve">Aplica: Rotacion optima de inventarios </v>
      </c>
      <c r="H9" s="214"/>
      <c r="I9" s="43" t="s">
        <v>165</v>
      </c>
      <c r="J9" s="170" t="str">
        <f>IF(F9="X","La empresa debe implementar rotación optima de inventarios de materias primas (FIFO - primero en entrar primero en salir)",IF(E9="X"," "))</f>
        <v xml:space="preserve"> </v>
      </c>
      <c r="K9" s="170" t="s">
        <v>234</v>
      </c>
      <c r="L9" s="124"/>
      <c r="M9" s="215"/>
      <c r="N9" s="215"/>
      <c r="O9" s="215"/>
      <c r="P9" s="215"/>
      <c r="Q9" s="215"/>
      <c r="R9" s="217"/>
      <c r="S9" s="64"/>
      <c r="T9" s="64"/>
      <c r="U9" s="64"/>
      <c r="V9" s="64"/>
      <c r="W9" s="153"/>
    </row>
    <row r="10" spans="2:23" ht="111" customHeight="1" x14ac:dyDescent="0.25">
      <c r="B10" s="79">
        <v>6</v>
      </c>
      <c r="C10" s="76" t="s">
        <v>25</v>
      </c>
      <c r="D10" s="68" t="s">
        <v>100</v>
      </c>
      <c r="E10" s="69"/>
      <c r="F10" s="70" t="s">
        <v>67</v>
      </c>
      <c r="G10" s="214" t="str">
        <f t="shared" si="0"/>
        <v>Debe implementar:  Informacion constante de inventario que posee</v>
      </c>
      <c r="H10" s="214"/>
      <c r="I10" s="43" t="s">
        <v>163</v>
      </c>
      <c r="J10" s="170" t="str">
        <f>IF(F10="X","La empresa debe conocer la cantidad de inventario que posee y cuál es el valor de sus stocks (unidades de inventario para la venta)",IF(E10="X"," "))</f>
        <v>La empresa debe conocer la cantidad de inventario que posee y cuál es el valor de sus stocks (unidades de inventario para la venta)</v>
      </c>
      <c r="K10" s="172" t="s">
        <v>235</v>
      </c>
      <c r="L10" s="124"/>
      <c r="M10" s="215"/>
      <c r="N10" s="215"/>
      <c r="O10" s="215"/>
      <c r="P10" s="215"/>
      <c r="Q10" s="215"/>
      <c r="R10" s="217"/>
      <c r="S10" s="64"/>
      <c r="T10" s="64"/>
      <c r="U10" s="64"/>
      <c r="V10" s="64"/>
      <c r="W10" s="153"/>
    </row>
    <row r="11" spans="2:23" ht="95.25" customHeight="1" x14ac:dyDescent="0.25">
      <c r="B11" s="79">
        <v>7</v>
      </c>
      <c r="C11" s="76" t="s">
        <v>26</v>
      </c>
      <c r="D11" s="68" t="s">
        <v>101</v>
      </c>
      <c r="E11" s="69" t="s">
        <v>67</v>
      </c>
      <c r="F11" s="70"/>
      <c r="G11" s="214" t="str">
        <f t="shared" si="0"/>
        <v>Aplica: Distribucion de planta, equipos,mobiliario y demas</v>
      </c>
      <c r="H11" s="214"/>
      <c r="I11" s="43" t="s">
        <v>165</v>
      </c>
      <c r="J11" s="170" t="str">
        <f>IF(F11="X","La empresa debe contar con  una distribución de planta, equipos, mobiliario, distribución de áreas de trabajo, conforme a la reglamentación existente para el sector",IF(E11="X"," "))</f>
        <v xml:space="preserve"> </v>
      </c>
      <c r="K11" s="171" t="s">
        <v>236</v>
      </c>
      <c r="L11" s="124"/>
      <c r="M11" s="215"/>
      <c r="N11" s="215"/>
      <c r="O11" s="215"/>
      <c r="P11" s="215"/>
      <c r="Q11" s="215"/>
      <c r="R11" s="217"/>
      <c r="S11" s="64"/>
      <c r="T11" s="140" t="s">
        <v>162</v>
      </c>
      <c r="U11" s="140" t="s">
        <v>168</v>
      </c>
      <c r="V11" s="64"/>
      <c r="W11" s="80"/>
    </row>
    <row r="12" spans="2:23" ht="75.75" customHeight="1" x14ac:dyDescent="0.25">
      <c r="B12" s="79">
        <v>8</v>
      </c>
      <c r="C12" s="76" t="s">
        <v>27</v>
      </c>
      <c r="D12" s="8" t="s">
        <v>102</v>
      </c>
      <c r="E12" s="69" t="s">
        <v>67</v>
      </c>
      <c r="F12" s="70"/>
      <c r="G12" s="214" t="str">
        <f t="shared" si="0"/>
        <v>Aplica: Mantenimiento de los equipos</v>
      </c>
      <c r="H12" s="214"/>
      <c r="I12" s="43" t="s">
        <v>165</v>
      </c>
      <c r="J12" s="170" t="str">
        <f>IF(F12="X","La empresa debe implementar un programa de mantenimiento definido para instalaciones, vehiculos, maquinaria y equipos",IF(E12="X"," "))</f>
        <v xml:space="preserve"> </v>
      </c>
      <c r="K12" s="170" t="s">
        <v>237</v>
      </c>
      <c r="L12" s="132"/>
      <c r="M12" s="215"/>
      <c r="N12" s="215"/>
      <c r="O12" s="215"/>
      <c r="P12" s="215"/>
      <c r="Q12" s="215"/>
      <c r="R12" s="217"/>
      <c r="S12" s="64"/>
      <c r="T12" s="140" t="s">
        <v>163</v>
      </c>
      <c r="U12" s="140">
        <f>COUNTIF(I5:I14,"1= CRITICO")</f>
        <v>2</v>
      </c>
      <c r="V12" s="64"/>
      <c r="W12" s="78" t="s">
        <v>243</v>
      </c>
    </row>
    <row r="13" spans="2:23" ht="46.5" customHeight="1" x14ac:dyDescent="0.25">
      <c r="B13" s="79">
        <v>9</v>
      </c>
      <c r="C13" s="77" t="s">
        <v>28</v>
      </c>
      <c r="D13" s="68" t="s">
        <v>103</v>
      </c>
      <c r="E13" s="69" t="s">
        <v>67</v>
      </c>
      <c r="F13" s="70"/>
      <c r="G13" s="214" t="str">
        <f t="shared" si="0"/>
        <v xml:space="preserve">Aplica: Evaluacion y Selección de los proveedores </v>
      </c>
      <c r="H13" s="214"/>
      <c r="I13" s="43" t="s">
        <v>165</v>
      </c>
      <c r="J13" s="170" t="str">
        <f>IF(F13="X","La empresa debe seleccionar y evalúar los proveedores tomando en cuenta criterios de calidad, producción, oportunidad y precio de la materia prima",IF(E13="X"," "))</f>
        <v xml:space="preserve"> </v>
      </c>
      <c r="K13" s="171"/>
      <c r="L13" s="124"/>
      <c r="M13" s="158"/>
      <c r="N13" s="231" t="s">
        <v>105</v>
      </c>
      <c r="O13" s="156" t="s">
        <v>80</v>
      </c>
      <c r="P13" s="156" t="s">
        <v>81</v>
      </c>
      <c r="Q13" s="158"/>
      <c r="R13" s="217"/>
      <c r="S13" s="64"/>
      <c r="T13" s="140" t="s">
        <v>164</v>
      </c>
      <c r="U13" s="140">
        <f>COUNTIF(I5:I14,"2= TOLERABLE")</f>
        <v>3</v>
      </c>
      <c r="V13" s="64"/>
      <c r="W13" s="80"/>
    </row>
    <row r="14" spans="2:23" ht="49.5" customHeight="1" thickBot="1" x14ac:dyDescent="0.3">
      <c r="B14" s="9">
        <v>10</v>
      </c>
      <c r="C14" s="10" t="s">
        <v>29</v>
      </c>
      <c r="D14" s="11" t="s">
        <v>104</v>
      </c>
      <c r="E14" s="12" t="s">
        <v>67</v>
      </c>
      <c r="F14" s="81"/>
      <c r="G14" s="235" t="str">
        <f t="shared" si="0"/>
        <v>Aplica: Programas de Gestion ambiental</v>
      </c>
      <c r="H14" s="235"/>
      <c r="I14" s="82" t="s">
        <v>165</v>
      </c>
      <c r="J14" s="170" t="str">
        <f>IF(F14="X","La empresa debe implementar programas de gestión ambiental",IF(E14="X"," "))</f>
        <v xml:space="preserve"> </v>
      </c>
      <c r="K14" s="171"/>
      <c r="L14" s="124"/>
      <c r="M14" s="159"/>
      <c r="N14" s="232"/>
      <c r="O14" s="157">
        <f>COUNTIF(E4:E17, "x")</f>
        <v>8</v>
      </c>
      <c r="P14" s="157">
        <f>COUNTIF(F4:F13, "x")</f>
        <v>2</v>
      </c>
      <c r="Q14" s="159"/>
      <c r="R14" s="234"/>
      <c r="S14" s="83"/>
      <c r="T14" s="55" t="s">
        <v>165</v>
      </c>
      <c r="U14" s="55">
        <f>COUNTIF(I7:I15,"3=OPTIMO")</f>
        <v>5</v>
      </c>
      <c r="V14" s="83"/>
      <c r="W14" s="84"/>
    </row>
    <row r="15" spans="2:23" s="65" customFormat="1" x14ac:dyDescent="0.25">
      <c r="I15" s="50"/>
      <c r="J15" s="50"/>
      <c r="K15" s="50"/>
      <c r="L15" s="50"/>
    </row>
  </sheetData>
  <mergeCells count="18">
    <mergeCell ref="N13:N14"/>
    <mergeCell ref="R5:R14"/>
    <mergeCell ref="G10:H10"/>
    <mergeCell ref="G11:H11"/>
    <mergeCell ref="G12:H12"/>
    <mergeCell ref="G13:H13"/>
    <mergeCell ref="G14:H14"/>
    <mergeCell ref="G5:H5"/>
    <mergeCell ref="G6:H6"/>
    <mergeCell ref="G7:H7"/>
    <mergeCell ref="G8:H8"/>
    <mergeCell ref="G9:H9"/>
    <mergeCell ref="B2:W2"/>
    <mergeCell ref="B3:W3"/>
    <mergeCell ref="M4:Q4"/>
    <mergeCell ref="S4:V4"/>
    <mergeCell ref="M5:Q12"/>
    <mergeCell ref="G4:H4"/>
  </mergeCells>
  <conditionalFormatting sqref="I5:I14">
    <cfRule type="cellIs" dxfId="72" priority="112" operator="equal">
      <formula>$T$14</formula>
    </cfRule>
    <cfRule type="cellIs" dxfId="71" priority="113" operator="equal">
      <formula>$T$13</formula>
    </cfRule>
    <cfRule type="cellIs" dxfId="70" priority="114" operator="equal">
      <formula>$T$12</formula>
    </cfRule>
    <cfRule type="cellIs" dxfId="69" priority="115" operator="equal">
      <formula>$I$21</formula>
    </cfRule>
    <cfRule type="cellIs" dxfId="68" priority="116" operator="equal">
      <formula>$I$21</formula>
    </cfRule>
    <cfRule type="cellIs" dxfId="67" priority="117" operator="equal">
      <formula>$I$20</formula>
    </cfRule>
    <cfRule type="cellIs" dxfId="66" priority="118" operator="equal">
      <formula>$T$14</formula>
    </cfRule>
    <cfRule type="cellIs" dxfId="65" priority="119" operator="equal">
      <formula>$I$21</formula>
    </cfRule>
    <cfRule type="cellIs" dxfId="64" priority="120" operator="equal">
      <formula>$I$20</formula>
    </cfRule>
    <cfRule type="cellIs" dxfId="63" priority="121" operator="equal">
      <formula>$T$14</formula>
    </cfRule>
    <cfRule type="containsText" dxfId="62" priority="122" operator="containsText" text="1= CRITICO">
      <formula>NOT(ISERROR(SEARCH("1= CRITICO",I5)))</formula>
    </cfRule>
    <cfRule type="cellIs" dxfId="61" priority="123" operator="equal">
      <formula>$I$21</formula>
    </cfRule>
    <cfRule type="cellIs" dxfId="60" priority="124" operator="equal">
      <formula>$I$22</formula>
    </cfRule>
    <cfRule type="cellIs" dxfId="59" priority="125" operator="equal">
      <formula>$I$20</formula>
    </cfRule>
    <cfRule type="cellIs" dxfId="58" priority="126" operator="equal">
      <formula>$I$22</formula>
    </cfRule>
    <cfRule type="cellIs" dxfId="57" priority="127" operator="equal">
      <formula>$I$21</formula>
    </cfRule>
    <cfRule type="cellIs" dxfId="56" priority="128" operator="equal">
      <formula>$I$20</formula>
    </cfRule>
  </conditionalFormatting>
  <dataValidations count="1">
    <dataValidation type="list" allowBlank="1" showInputMessage="1" showErrorMessage="1" promptTitle="PONDERACION" sqref="I5:I14">
      <formula1>$T$12:$T$14</formula1>
    </dataValidation>
  </dataValidations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Exch.pdfxml.1" dvAspect="DVASPECT_ICON" shapeId="3073" r:id="rId4">
          <objectPr defaultSize="0" autoPict="0" r:id="rId5">
            <anchor moveWithCells="1">
              <from>
                <xdr:col>11</xdr:col>
                <xdr:colOff>333375</xdr:colOff>
                <xdr:row>5</xdr:row>
                <xdr:rowOff>95250</xdr:rowOff>
              </from>
              <to>
                <xdr:col>11</xdr:col>
                <xdr:colOff>1381125</xdr:colOff>
                <xdr:row>5</xdr:row>
                <xdr:rowOff>523875</xdr:rowOff>
              </to>
            </anchor>
          </objectPr>
        </oleObject>
      </mc:Choice>
      <mc:Fallback>
        <oleObject progId="AcroExch.pdfxml.1" dvAspect="DVASPECT_ICON" shapeId="3073" r:id="rId4"/>
      </mc:Fallback>
    </mc:AlternateContent>
    <mc:AlternateContent xmlns:mc="http://schemas.openxmlformats.org/markup-compatibility/2006">
      <mc:Choice Requires="x14">
        <oleObject progId="AcroExch.pdfxml.1" dvAspect="DVASPECT_ICON" shapeId="3074" r:id="rId6">
          <objectPr defaultSize="0" autoPict="0" r:id="rId7">
            <anchor moveWithCells="1">
              <from>
                <xdr:col>11</xdr:col>
                <xdr:colOff>276225</xdr:colOff>
                <xdr:row>7</xdr:row>
                <xdr:rowOff>66675</xdr:rowOff>
              </from>
              <to>
                <xdr:col>11</xdr:col>
                <xdr:colOff>1371600</xdr:colOff>
                <xdr:row>7</xdr:row>
                <xdr:rowOff>485775</xdr:rowOff>
              </to>
            </anchor>
          </objectPr>
        </oleObject>
      </mc:Choice>
      <mc:Fallback>
        <oleObject progId="AcroExch.pdfxml.1" dvAspect="DVASPECT_ICON" shapeId="3074" r:id="rId6"/>
      </mc:Fallback>
    </mc:AlternateContent>
    <mc:AlternateContent xmlns:mc="http://schemas.openxmlformats.org/markup-compatibility/2006">
      <mc:Choice Requires="x14">
        <oleObject progId="AcroExch.pdfxml.1" dvAspect="DVASPECT_ICON" shapeId="3075" r:id="rId8">
          <objectPr defaultSize="0" autoPict="0" r:id="rId9">
            <anchor moveWithCells="1">
              <from>
                <xdr:col>11</xdr:col>
                <xdr:colOff>352425</xdr:colOff>
                <xdr:row>11</xdr:row>
                <xdr:rowOff>104775</xdr:rowOff>
              </from>
              <to>
                <xdr:col>11</xdr:col>
                <xdr:colOff>1381125</xdr:colOff>
                <xdr:row>11</xdr:row>
                <xdr:rowOff>733425</xdr:rowOff>
              </to>
            </anchor>
          </objectPr>
        </oleObject>
      </mc:Choice>
      <mc:Fallback>
        <oleObject progId="AcroExch.pdfxml.1" dvAspect="DVASPECT_ICON" shapeId="3075" r:id="rId8"/>
      </mc:Fallback>
    </mc:AlternateContent>
    <mc:AlternateContent xmlns:mc="http://schemas.openxmlformats.org/markup-compatibility/2006">
      <mc:Choice Requires="x14">
        <oleObject progId="AcroExch.pdfxml.1" dvAspect="DVASPECT_ICON" shapeId="3076" r:id="rId10">
          <objectPr defaultSize="0" autoPict="0" r:id="rId11">
            <anchor moveWithCells="1">
              <from>
                <xdr:col>11</xdr:col>
                <xdr:colOff>342900</xdr:colOff>
                <xdr:row>4</xdr:row>
                <xdr:rowOff>114300</xdr:rowOff>
              </from>
              <to>
                <xdr:col>11</xdr:col>
                <xdr:colOff>1371600</xdr:colOff>
                <xdr:row>4</xdr:row>
                <xdr:rowOff>561975</xdr:rowOff>
              </to>
            </anchor>
          </objectPr>
        </oleObject>
      </mc:Choice>
      <mc:Fallback>
        <oleObject progId="AcroExch.pdfxml.1" dvAspect="DVASPECT_ICON" shapeId="3076" r:id="rId10"/>
      </mc:Fallback>
    </mc:AlternateContent>
    <mc:AlternateContent xmlns:mc="http://schemas.openxmlformats.org/markup-compatibility/2006">
      <mc:Choice Requires="x14">
        <oleObject progId="AcroExch.pdfxml.1" dvAspect="DVASPECT_ICON" shapeId="3077" r:id="rId12">
          <objectPr defaultSize="0" autoPict="0" r:id="rId13">
            <anchor moveWithCells="1">
              <from>
                <xdr:col>11</xdr:col>
                <xdr:colOff>333375</xdr:colOff>
                <xdr:row>6</xdr:row>
                <xdr:rowOff>95250</xdr:rowOff>
              </from>
              <to>
                <xdr:col>11</xdr:col>
                <xdr:colOff>1400175</xdr:colOff>
                <xdr:row>6</xdr:row>
                <xdr:rowOff>561975</xdr:rowOff>
              </to>
            </anchor>
          </objectPr>
        </oleObject>
      </mc:Choice>
      <mc:Fallback>
        <oleObject progId="AcroExch.pdfxml.1" dvAspect="DVASPECT_ICON" shapeId="3077" r:id="rId12"/>
      </mc:Fallback>
    </mc:AlternateContent>
    <mc:AlternateContent xmlns:mc="http://schemas.openxmlformats.org/markup-compatibility/2006">
      <mc:Choice Requires="x14">
        <oleObject progId="AcroExch.pdfxml.1" dvAspect="DVASPECT_ICON" shapeId="3078" r:id="rId14">
          <objectPr defaultSize="0" autoPict="0" r:id="rId15">
            <anchor moveWithCells="1">
              <from>
                <xdr:col>11</xdr:col>
                <xdr:colOff>304800</xdr:colOff>
                <xdr:row>8</xdr:row>
                <xdr:rowOff>95250</xdr:rowOff>
              </from>
              <to>
                <xdr:col>11</xdr:col>
                <xdr:colOff>1409700</xdr:colOff>
                <xdr:row>8</xdr:row>
                <xdr:rowOff>695325</xdr:rowOff>
              </to>
            </anchor>
          </objectPr>
        </oleObject>
      </mc:Choice>
      <mc:Fallback>
        <oleObject progId="AcroExch.pdfxml.1" dvAspect="DVASPECT_ICON" shapeId="3078" r:id="rId14"/>
      </mc:Fallback>
    </mc:AlternateContent>
    <mc:AlternateContent xmlns:mc="http://schemas.openxmlformats.org/markup-compatibility/2006">
      <mc:Choice Requires="x14">
        <oleObject progId="AcroExch.pdfxml.1" dvAspect="DVASPECT_ICON" shapeId="3079" r:id="rId16">
          <objectPr defaultSize="0" autoPict="0" r:id="rId17">
            <anchor moveWithCells="1">
              <from>
                <xdr:col>11</xdr:col>
                <xdr:colOff>352425</xdr:colOff>
                <xdr:row>10</xdr:row>
                <xdr:rowOff>238125</xdr:rowOff>
              </from>
              <to>
                <xdr:col>11</xdr:col>
                <xdr:colOff>1362075</xdr:colOff>
                <xdr:row>10</xdr:row>
                <xdr:rowOff>1019175</xdr:rowOff>
              </to>
            </anchor>
          </objectPr>
        </oleObject>
      </mc:Choice>
      <mc:Fallback>
        <oleObject progId="AcroExch.pdfxml.1" dvAspect="DVASPECT_ICON" shapeId="3079" r:id="rId16"/>
      </mc:Fallback>
    </mc:AlternateContent>
    <mc:AlternateContent xmlns:mc="http://schemas.openxmlformats.org/markup-compatibility/2006">
      <mc:Choice Requires="x14">
        <oleObject progId="Worksheet" dvAspect="DVASPECT_ICON" shapeId="3085" r:id="rId18">
          <objectPr defaultSize="0" autoPict="0" r:id="rId19">
            <anchor moveWithCells="1">
              <from>
                <xdr:col>11</xdr:col>
                <xdr:colOff>285750</xdr:colOff>
                <xdr:row>9</xdr:row>
                <xdr:rowOff>266700</xdr:rowOff>
              </from>
              <to>
                <xdr:col>11</xdr:col>
                <xdr:colOff>1409700</xdr:colOff>
                <xdr:row>9</xdr:row>
                <xdr:rowOff>1095375</xdr:rowOff>
              </to>
            </anchor>
          </objectPr>
        </oleObject>
      </mc:Choice>
      <mc:Fallback>
        <oleObject progId="Worksheet" dvAspect="DVASPECT_ICON" shapeId="3085" r:id="rId18"/>
      </mc:Fallback>
    </mc:AlternateContent>
    <mc:AlternateContent xmlns:mc="http://schemas.openxmlformats.org/markup-compatibility/2006">
      <mc:Choice Requires="x14">
        <oleObject progId="Acrobat Document" dvAspect="DVASPECT_ICON" shapeId="3086" r:id="rId20">
          <objectPr defaultSize="0" autoPict="0" r:id="rId21">
            <anchor moveWithCells="1">
              <from>
                <xdr:col>11</xdr:col>
                <xdr:colOff>276225</xdr:colOff>
                <xdr:row>12</xdr:row>
                <xdr:rowOff>95250</xdr:rowOff>
              </from>
              <to>
                <xdr:col>11</xdr:col>
                <xdr:colOff>1323975</xdr:colOff>
                <xdr:row>12</xdr:row>
                <xdr:rowOff>428625</xdr:rowOff>
              </to>
            </anchor>
          </objectPr>
        </oleObject>
      </mc:Choice>
      <mc:Fallback>
        <oleObject progId="Acrobat Document" dvAspect="DVASPECT_ICON" shapeId="3086" r:id="rId20"/>
      </mc:Fallback>
    </mc:AlternateContent>
    <mc:AlternateContent xmlns:mc="http://schemas.openxmlformats.org/markup-compatibility/2006">
      <mc:Choice Requires="x14">
        <oleObject progId="Acrobat Document" dvAspect="DVASPECT_ICON" shapeId="3087" r:id="rId22">
          <objectPr defaultSize="0" autoPict="0" r:id="rId23">
            <anchor moveWithCells="1">
              <from>
                <xdr:col>11</xdr:col>
                <xdr:colOff>161925</xdr:colOff>
                <xdr:row>13</xdr:row>
                <xdr:rowOff>66675</xdr:rowOff>
              </from>
              <to>
                <xdr:col>11</xdr:col>
                <xdr:colOff>1533525</xdr:colOff>
                <xdr:row>13</xdr:row>
                <xdr:rowOff>552450</xdr:rowOff>
              </to>
            </anchor>
          </objectPr>
        </oleObject>
      </mc:Choice>
      <mc:Fallback>
        <oleObject progId="Acrobat Document" dvAspect="DVASPECT_ICON" shapeId="3087" r:id="rId22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15"/>
  <sheetViews>
    <sheetView topLeftCell="K1" zoomScale="64" zoomScaleNormal="64" workbookViewId="0"/>
  </sheetViews>
  <sheetFormatPr baseColWidth="10" defaultRowHeight="14.25" x14ac:dyDescent="0.2"/>
  <cols>
    <col min="1" max="1" width="11.42578125" style="1"/>
    <col min="2" max="2" width="5.85546875" style="1" customWidth="1"/>
    <col min="3" max="3" width="63.85546875" style="1" customWidth="1"/>
    <col min="4" max="4" width="39" style="14" customWidth="1"/>
    <col min="5" max="7" width="11.42578125" style="1"/>
    <col min="8" max="8" width="37.140625" style="1" customWidth="1"/>
    <col min="9" max="9" width="21.28515625" style="1" customWidth="1"/>
    <col min="10" max="10" width="56.42578125" style="1" customWidth="1"/>
    <col min="11" max="11" width="54.5703125" style="1" customWidth="1"/>
    <col min="12" max="12" width="25" style="1" customWidth="1"/>
    <col min="13" max="13" width="11.42578125" style="1"/>
    <col min="14" max="14" width="17.85546875" style="1" customWidth="1"/>
    <col min="15" max="16" width="11.42578125" style="1"/>
    <col min="17" max="17" width="15.5703125" style="1" customWidth="1"/>
    <col min="18" max="18" width="23.5703125" style="1" customWidth="1"/>
    <col min="19" max="19" width="11.42578125" style="1"/>
    <col min="20" max="20" width="19.140625" style="1" bestFit="1" customWidth="1"/>
    <col min="21" max="21" width="14.85546875" style="1" bestFit="1" customWidth="1"/>
    <col min="22" max="22" width="11.42578125" style="1"/>
    <col min="23" max="23" width="39.42578125" style="1" bestFit="1" customWidth="1"/>
    <col min="24" max="16384" width="11.42578125" style="1"/>
  </cols>
  <sheetData>
    <row r="1" spans="1:24" s="105" customFormat="1" x14ac:dyDescent="0.2">
      <c r="D1" s="111"/>
    </row>
    <row r="2" spans="1:24" s="113" customFormat="1" ht="139.5" customHeight="1" x14ac:dyDescent="0.25">
      <c r="A2" s="131"/>
      <c r="B2" s="210" t="s">
        <v>176</v>
      </c>
      <c r="C2" s="210"/>
      <c r="D2" s="210"/>
      <c r="E2" s="210"/>
      <c r="F2" s="210"/>
      <c r="G2" s="210"/>
      <c r="H2" s="210"/>
      <c r="I2" s="210"/>
      <c r="J2" s="210"/>
      <c r="K2" s="210"/>
      <c r="L2" s="210"/>
      <c r="M2" s="210"/>
      <c r="N2" s="210"/>
      <c r="O2" s="210"/>
      <c r="P2" s="210"/>
      <c r="Q2" s="210"/>
      <c r="R2" s="210"/>
      <c r="S2" s="210"/>
      <c r="T2" s="210"/>
      <c r="U2" s="210"/>
      <c r="V2" s="210"/>
      <c r="W2" s="210"/>
      <c r="X2" s="131"/>
    </row>
    <row r="3" spans="1:24" s="113" customFormat="1" ht="24" customHeight="1" thickBot="1" x14ac:dyDescent="0.3">
      <c r="A3" s="131"/>
      <c r="B3" s="246" t="s">
        <v>189</v>
      </c>
      <c r="C3" s="246"/>
      <c r="D3" s="246"/>
      <c r="E3" s="246"/>
      <c r="F3" s="246"/>
      <c r="G3" s="246"/>
      <c r="H3" s="246"/>
      <c r="I3" s="246"/>
      <c r="J3" s="246"/>
      <c r="K3" s="246"/>
      <c r="L3" s="246"/>
      <c r="M3" s="246"/>
      <c r="N3" s="246"/>
      <c r="O3" s="246"/>
      <c r="P3" s="246"/>
      <c r="Q3" s="246"/>
      <c r="R3" s="246"/>
      <c r="S3" s="246"/>
      <c r="T3" s="246"/>
      <c r="U3" s="246"/>
      <c r="V3" s="246"/>
      <c r="W3" s="246"/>
      <c r="X3" s="131"/>
    </row>
    <row r="4" spans="1:24" s="113" customFormat="1" ht="24" customHeight="1" x14ac:dyDescent="0.25">
      <c r="A4" s="131"/>
      <c r="B4" s="125" t="s">
        <v>30</v>
      </c>
      <c r="C4" s="125" t="s">
        <v>82</v>
      </c>
      <c r="D4" s="117" t="s">
        <v>68</v>
      </c>
      <c r="E4" s="125" t="s">
        <v>80</v>
      </c>
      <c r="F4" s="125" t="s">
        <v>81</v>
      </c>
      <c r="G4" s="211" t="s">
        <v>94</v>
      </c>
      <c r="H4" s="211"/>
      <c r="I4" s="125" t="s">
        <v>162</v>
      </c>
      <c r="J4" s="125" t="s">
        <v>166</v>
      </c>
      <c r="K4" s="125" t="s">
        <v>186</v>
      </c>
      <c r="L4" s="125" t="s">
        <v>187</v>
      </c>
      <c r="M4" s="211" t="s">
        <v>169</v>
      </c>
      <c r="N4" s="211"/>
      <c r="O4" s="211"/>
      <c r="P4" s="211"/>
      <c r="Q4" s="211"/>
      <c r="R4" s="125" t="s">
        <v>94</v>
      </c>
      <c r="S4" s="211" t="s">
        <v>170</v>
      </c>
      <c r="T4" s="211"/>
      <c r="U4" s="211"/>
      <c r="V4" s="211"/>
      <c r="W4" s="120" t="s">
        <v>174</v>
      </c>
      <c r="X4" s="131"/>
    </row>
    <row r="5" spans="1:24" ht="72.75" customHeight="1" x14ac:dyDescent="0.2">
      <c r="B5" s="128">
        <v>1</v>
      </c>
      <c r="C5" s="108" t="s">
        <v>31</v>
      </c>
      <c r="D5" s="110" t="s">
        <v>106</v>
      </c>
      <c r="E5" s="106" t="s">
        <v>67</v>
      </c>
      <c r="F5" s="121"/>
      <c r="G5" s="214" t="str">
        <f>IF(E5="X","Aplica: ",IF(F5="X","Debe implementar:  " )) &amp; D5</f>
        <v xml:space="preserve">Aplica: Posee libros de contabilidad </v>
      </c>
      <c r="H5" s="214"/>
      <c r="I5" s="122" t="s">
        <v>165</v>
      </c>
      <c r="J5" s="176" t="str">
        <f>IF(F5="X"," TENER  UNA OPTIMA CONTABILIDAD POR UNA PERSONA EXPERTA EN EL TEMA .",IF(E5="X",""))</f>
        <v/>
      </c>
      <c r="K5" s="176" t="s">
        <v>200</v>
      </c>
      <c r="L5" s="112"/>
      <c r="M5" s="247"/>
      <c r="N5" s="248"/>
      <c r="O5" s="248"/>
      <c r="P5" s="248"/>
      <c r="Q5" s="249"/>
      <c r="R5" s="217" t="s">
        <v>155</v>
      </c>
      <c r="S5" s="237"/>
      <c r="T5" s="238"/>
      <c r="U5" s="238"/>
      <c r="V5" s="239"/>
      <c r="W5" s="152" t="s">
        <v>173</v>
      </c>
    </row>
    <row r="6" spans="1:24" ht="79.5" customHeight="1" x14ac:dyDescent="0.2">
      <c r="B6" s="128">
        <v>2</v>
      </c>
      <c r="C6" s="108" t="s">
        <v>32</v>
      </c>
      <c r="D6" s="110" t="s">
        <v>107</v>
      </c>
      <c r="E6" s="106" t="s">
        <v>67</v>
      </c>
      <c r="F6" s="121"/>
      <c r="G6" s="214" t="str">
        <f t="shared" ref="G6:G14" si="0">IF(E6="X","Aplica: ",IF(F6="X","Debe implementar:  " )) &amp; D6</f>
        <v xml:space="preserve">Aplica: Manejo de ingresos, gastos, costos e inverciones </v>
      </c>
      <c r="H6" s="214"/>
      <c r="I6" s="122" t="s">
        <v>165</v>
      </c>
      <c r="J6" s="176" t="str">
        <f>IF(F6="X"," DEBEN MANEJAR LAS CUENTAS DE RESULTADO  PARA SABER CUAL ES LA SITUACION REAL DE LOS OBJETIVOS FINANCIEROS",IF(E6="X",""))</f>
        <v/>
      </c>
      <c r="K6" s="176" t="s">
        <v>201</v>
      </c>
      <c r="L6" s="112"/>
      <c r="M6" s="250"/>
      <c r="N6" s="251"/>
      <c r="O6" s="251"/>
      <c r="P6" s="251"/>
      <c r="Q6" s="252"/>
      <c r="R6" s="217"/>
      <c r="S6" s="240"/>
      <c r="T6" s="241"/>
      <c r="U6" s="241"/>
      <c r="V6" s="242"/>
      <c r="W6" s="153" t="s">
        <v>241</v>
      </c>
    </row>
    <row r="7" spans="1:24" ht="63" customHeight="1" x14ac:dyDescent="0.2">
      <c r="B7" s="128">
        <v>3</v>
      </c>
      <c r="C7" s="108" t="s">
        <v>33</v>
      </c>
      <c r="D7" s="110" t="s">
        <v>108</v>
      </c>
      <c r="E7" s="106" t="s">
        <v>67</v>
      </c>
      <c r="F7" s="121"/>
      <c r="G7" s="214" t="str">
        <f t="shared" si="0"/>
        <v xml:space="preserve">Aplica: Flujo de caja, ventas proyectadas </v>
      </c>
      <c r="H7" s="214"/>
      <c r="I7" s="122" t="s">
        <v>165</v>
      </c>
      <c r="J7" s="176" t="str">
        <f>IF(F7="X","implementar punto de eauilibrio",IF(E7="X",""))</f>
        <v/>
      </c>
      <c r="K7" s="176"/>
      <c r="L7" s="112"/>
      <c r="M7" s="250"/>
      <c r="N7" s="251"/>
      <c r="O7" s="251"/>
      <c r="P7" s="251"/>
      <c r="Q7" s="252"/>
      <c r="R7" s="217"/>
      <c r="S7" s="240"/>
      <c r="T7" s="241"/>
      <c r="U7" s="241"/>
      <c r="V7" s="242"/>
      <c r="W7" s="153"/>
    </row>
    <row r="8" spans="1:24" ht="65.25" customHeight="1" x14ac:dyDescent="0.2">
      <c r="B8" s="128">
        <v>4</v>
      </c>
      <c r="C8" s="108" t="s">
        <v>34</v>
      </c>
      <c r="D8" s="110" t="s">
        <v>109</v>
      </c>
      <c r="E8" s="106" t="s">
        <v>67</v>
      </c>
      <c r="F8" s="121"/>
      <c r="G8" s="214" t="str">
        <f t="shared" si="0"/>
        <v xml:space="preserve">Aplica: Estados Financieros </v>
      </c>
      <c r="H8" s="214"/>
      <c r="I8" s="122" t="s">
        <v>165</v>
      </c>
      <c r="J8" s="176" t="str">
        <f>IF(F8="X","SE DEBEN LLEVAR E.F. COMO REQUIERE LA LEYT",IF(E8="X",""))</f>
        <v/>
      </c>
      <c r="K8" s="176"/>
      <c r="L8" s="112"/>
      <c r="M8" s="250"/>
      <c r="N8" s="251"/>
      <c r="O8" s="251"/>
      <c r="P8" s="251"/>
      <c r="Q8" s="252"/>
      <c r="R8" s="217"/>
      <c r="S8" s="240"/>
      <c r="T8" s="241"/>
      <c r="U8" s="241"/>
      <c r="V8" s="242"/>
      <c r="W8" s="153"/>
    </row>
    <row r="9" spans="1:24" ht="84.75" customHeight="1" x14ac:dyDescent="0.2">
      <c r="B9" s="128">
        <v>5</v>
      </c>
      <c r="C9" s="108" t="s">
        <v>35</v>
      </c>
      <c r="D9" s="110" t="s">
        <v>110</v>
      </c>
      <c r="E9" s="106" t="s">
        <v>67</v>
      </c>
      <c r="F9" s="121"/>
      <c r="G9" s="214" t="str">
        <f t="shared" si="0"/>
        <v>Aplica: Indicadores financieros</v>
      </c>
      <c r="H9" s="214"/>
      <c r="I9" s="122" t="s">
        <v>165</v>
      </c>
      <c r="J9" s="176" t="b">
        <f>IF(F9="X"," SE DEBEN ANALISAR INDICADORES FINANCIEROS POR UN EXPERTO EN EL TEMA ",IF(E9=J8,"sigan mejorando"))</f>
        <v>0</v>
      </c>
      <c r="K9" s="176" t="s">
        <v>202</v>
      </c>
      <c r="L9" s="112"/>
      <c r="M9" s="250"/>
      <c r="N9" s="251"/>
      <c r="O9" s="251"/>
      <c r="P9" s="251"/>
      <c r="Q9" s="252"/>
      <c r="R9" s="217"/>
      <c r="S9" s="240"/>
      <c r="T9" s="241"/>
      <c r="U9" s="241"/>
      <c r="V9" s="242"/>
      <c r="W9" s="153"/>
    </row>
    <row r="10" spans="1:24" ht="83.25" customHeight="1" x14ac:dyDescent="0.2">
      <c r="B10" s="128">
        <v>6</v>
      </c>
      <c r="C10" s="108" t="s">
        <v>36</v>
      </c>
      <c r="D10" s="110" t="s">
        <v>111</v>
      </c>
      <c r="E10" s="106" t="s">
        <v>67</v>
      </c>
      <c r="F10" s="121"/>
      <c r="G10" s="214" t="str">
        <f t="shared" si="0"/>
        <v xml:space="preserve">Aplica: Analisis de estados financieros </v>
      </c>
      <c r="H10" s="214"/>
      <c r="I10" s="122" t="s">
        <v>165</v>
      </c>
      <c r="J10" s="176" t="str">
        <f>IF(F10="X","TENER PERSONAL CAPACITADO PARA EL TEMA FINANCIERO",IF(E10="X","sigan mejorando"))</f>
        <v>sigan mejorando</v>
      </c>
      <c r="K10" s="176" t="s">
        <v>203</v>
      </c>
      <c r="L10" s="112"/>
      <c r="M10" s="250"/>
      <c r="N10" s="251"/>
      <c r="O10" s="251"/>
      <c r="P10" s="251"/>
      <c r="Q10" s="252"/>
      <c r="R10" s="217"/>
      <c r="S10" s="243"/>
      <c r="T10" s="244"/>
      <c r="U10" s="244"/>
      <c r="V10" s="245"/>
      <c r="W10" s="153" t="s">
        <v>172</v>
      </c>
    </row>
    <row r="11" spans="1:24" ht="90" customHeight="1" x14ac:dyDescent="0.2">
      <c r="B11" s="128">
        <v>7</v>
      </c>
      <c r="C11" s="108" t="s">
        <v>37</v>
      </c>
      <c r="D11" s="110" t="s">
        <v>112</v>
      </c>
      <c r="E11" s="106" t="s">
        <v>67</v>
      </c>
      <c r="F11" s="121"/>
      <c r="G11" s="214" t="str">
        <f t="shared" si="0"/>
        <v>Aplica: Registo de activos e inventario</v>
      </c>
      <c r="H11" s="214"/>
      <c r="I11" s="122" t="s">
        <v>165</v>
      </c>
      <c r="J11" s="176" t="str">
        <f>IF(F11="X","CONTROLAR LOS INVENTARIO POR MEDIO DE ALGUN METODO DE VALUCION DE ESTOS",IF(E11="X",""))</f>
        <v/>
      </c>
      <c r="K11" s="176" t="s">
        <v>204</v>
      </c>
      <c r="L11" s="112"/>
      <c r="M11" s="250"/>
      <c r="N11" s="251"/>
      <c r="O11" s="251"/>
      <c r="P11" s="251"/>
      <c r="Q11" s="252"/>
      <c r="R11" s="217"/>
      <c r="S11" s="114"/>
      <c r="T11" s="140" t="s">
        <v>162</v>
      </c>
      <c r="U11" s="140" t="s">
        <v>168</v>
      </c>
      <c r="V11" s="114"/>
      <c r="W11" s="80"/>
    </row>
    <row r="12" spans="1:24" ht="93.75" customHeight="1" x14ac:dyDescent="0.25">
      <c r="B12" s="128">
        <v>8</v>
      </c>
      <c r="C12" s="108" t="s">
        <v>38</v>
      </c>
      <c r="D12" s="110" t="s">
        <v>113</v>
      </c>
      <c r="E12" s="106" t="s">
        <v>67</v>
      </c>
      <c r="F12" s="121"/>
      <c r="G12" s="214" t="str">
        <f t="shared" si="0"/>
        <v>Aplica: Cálculos de su punto de equilibrio y margen operaciona</v>
      </c>
      <c r="H12" s="214"/>
      <c r="I12" s="122" t="s">
        <v>165</v>
      </c>
      <c r="J12" s="176" t="str">
        <f>IF(F12="X","TENER UN ANALISIS SIGNIFICATIVO DE SUS INGRESOS -EGRESOS PARA TOMAR EL PUNTO DE EQUILIBRIO",IF(E12="X","sigan mejorando"))</f>
        <v>sigan mejorando</v>
      </c>
      <c r="K12" s="176" t="s">
        <v>205</v>
      </c>
      <c r="L12" s="73"/>
      <c r="M12" s="253"/>
      <c r="N12" s="254"/>
      <c r="O12" s="254"/>
      <c r="P12" s="254"/>
      <c r="Q12" s="255"/>
      <c r="R12" s="217"/>
      <c r="S12" s="114"/>
      <c r="T12" s="140" t="s">
        <v>163</v>
      </c>
      <c r="U12" s="140">
        <f>COUNTIF(I4:I13,"1= CRITICO")</f>
        <v>0</v>
      </c>
      <c r="V12" s="114"/>
      <c r="W12" s="78" t="s">
        <v>244</v>
      </c>
    </row>
    <row r="13" spans="1:24" ht="83.25" customHeight="1" x14ac:dyDescent="0.2">
      <c r="B13" s="128">
        <v>9</v>
      </c>
      <c r="C13" s="109" t="s">
        <v>39</v>
      </c>
      <c r="D13" s="110" t="s">
        <v>114</v>
      </c>
      <c r="E13" s="106" t="s">
        <v>67</v>
      </c>
      <c r="F13" s="121"/>
      <c r="G13" s="214" t="str">
        <f t="shared" si="0"/>
        <v xml:space="preserve">Aplica: Personal Profesional del Area Financiera </v>
      </c>
      <c r="H13" s="214"/>
      <c r="I13" s="122" t="s">
        <v>165</v>
      </c>
      <c r="J13" s="142" t="str">
        <f>IF(F13="X","TENER UN SISTEMA OPTIMO DE CONTRATACION QUE CUMPLA CON LAS COMPETENCIAS REQURIDAS",IF(E13="X",""))</f>
        <v/>
      </c>
      <c r="K13" s="143"/>
      <c r="L13" s="112"/>
      <c r="M13" s="160"/>
      <c r="N13" s="231" t="s">
        <v>116</v>
      </c>
      <c r="O13" s="156" t="s">
        <v>80</v>
      </c>
      <c r="P13" s="156" t="s">
        <v>81</v>
      </c>
      <c r="Q13" s="160"/>
      <c r="R13" s="217"/>
      <c r="S13" s="114"/>
      <c r="T13" s="140" t="s">
        <v>164</v>
      </c>
      <c r="U13" s="140">
        <f>COUNTIF(I4:I13,"2= TOLERABLE")</f>
        <v>0</v>
      </c>
      <c r="V13" s="114"/>
      <c r="W13" s="80"/>
    </row>
    <row r="14" spans="1:24" ht="85.5" customHeight="1" thickBot="1" x14ac:dyDescent="0.25">
      <c r="B14" s="128">
        <v>10</v>
      </c>
      <c r="C14" s="108" t="s">
        <v>40</v>
      </c>
      <c r="D14" s="110" t="s">
        <v>115</v>
      </c>
      <c r="E14" s="106"/>
      <c r="F14" s="121" t="s">
        <v>67</v>
      </c>
      <c r="G14" s="214" t="str">
        <f t="shared" si="0"/>
        <v>Debe implementar:  Deudores (recuperación de cartera)</v>
      </c>
      <c r="H14" s="214"/>
      <c r="I14" s="122" t="s">
        <v>163</v>
      </c>
      <c r="J14" s="142" t="str">
        <f>IF(F14="X","CONTROLAR LA CARTERA DE CLIENTES YA QUE ES UN ACTIVO MUY PELIGROSO",IF(E14="X",""))</f>
        <v>CONTROLAR LA CARTERA DE CLIENTES YA QUE ES UN ACTIVO MUY PELIGROSO</v>
      </c>
      <c r="K14" s="143"/>
      <c r="L14" s="112"/>
      <c r="M14" s="160"/>
      <c r="N14" s="231"/>
      <c r="O14" s="156">
        <f>COUNTIF(E5:E14, "x")</f>
        <v>9</v>
      </c>
      <c r="P14" s="156">
        <f>COUNTIF(F5:F14, "x")</f>
        <v>1</v>
      </c>
      <c r="Q14" s="160"/>
      <c r="R14" s="217"/>
      <c r="S14" s="114"/>
      <c r="T14" s="140" t="s">
        <v>165</v>
      </c>
      <c r="U14" s="140">
        <f>COUNTIF(I6:I14,"3=OPTIMO")</f>
        <v>8</v>
      </c>
      <c r="V14" s="114"/>
      <c r="W14" s="84"/>
    </row>
    <row r="15" spans="1:24" ht="18" customHeight="1" x14ac:dyDescent="0.2"/>
  </sheetData>
  <mergeCells count="19">
    <mergeCell ref="N13:N14"/>
    <mergeCell ref="G4:H4"/>
    <mergeCell ref="R5:R14"/>
    <mergeCell ref="G12:H12"/>
    <mergeCell ref="G13:H13"/>
    <mergeCell ref="G14:H14"/>
    <mergeCell ref="G11:H11"/>
    <mergeCell ref="G5:H5"/>
    <mergeCell ref="G6:H6"/>
    <mergeCell ref="G10:H10"/>
    <mergeCell ref="G7:H7"/>
    <mergeCell ref="G8:H8"/>
    <mergeCell ref="G9:H9"/>
    <mergeCell ref="M5:Q12"/>
    <mergeCell ref="S5:V10"/>
    <mergeCell ref="B2:W2"/>
    <mergeCell ref="B3:W3"/>
    <mergeCell ref="M4:Q4"/>
    <mergeCell ref="S4:V4"/>
  </mergeCells>
  <conditionalFormatting sqref="I5:I14">
    <cfRule type="cellIs" dxfId="55" priority="294" operator="equal">
      <formula>$T$14</formula>
    </cfRule>
    <cfRule type="cellIs" dxfId="54" priority="295" operator="equal">
      <formula>$T$13</formula>
    </cfRule>
    <cfRule type="cellIs" dxfId="53" priority="296" operator="equal">
      <formula>$T$12</formula>
    </cfRule>
    <cfRule type="cellIs" dxfId="52" priority="297" operator="equal">
      <formula>#REF!</formula>
    </cfRule>
    <cfRule type="cellIs" dxfId="51" priority="298" operator="equal">
      <formula>$T$14</formula>
    </cfRule>
    <cfRule type="cellIs" dxfId="50" priority="299" operator="equal">
      <formula>$T$13</formula>
    </cfRule>
    <cfRule type="cellIs" dxfId="49" priority="300" operator="equal">
      <formula>#REF!</formula>
    </cfRule>
    <cfRule type="cellIs" dxfId="48" priority="301" operator="equal">
      <formula>#REF!</formula>
    </cfRule>
    <cfRule type="cellIs" dxfId="47" priority="302" operator="equal">
      <formula>#REF!</formula>
    </cfRule>
    <cfRule type="cellIs" dxfId="46" priority="303" operator="equal">
      <formula>#REF!</formula>
    </cfRule>
    <cfRule type="cellIs" dxfId="45" priority="304" operator="equal">
      <formula>#REF!</formula>
    </cfRule>
    <cfRule type="cellIs" dxfId="44" priority="305" operator="equal">
      <formula>#REF!</formula>
    </cfRule>
    <cfRule type="cellIs" dxfId="43" priority="306" operator="equal">
      <formula>#REF!</formula>
    </cfRule>
    <cfRule type="containsText" dxfId="42" priority="307" operator="containsText" text="1= CRITICO">
      <formula>NOT(ISERROR(SEARCH("1= CRITICO",I5)))</formula>
    </cfRule>
    <cfRule type="cellIs" dxfId="41" priority="308" operator="equal">
      <formula>#REF!</formula>
    </cfRule>
    <cfRule type="cellIs" dxfId="40" priority="309" operator="equal">
      <formula>#REF!</formula>
    </cfRule>
    <cfRule type="cellIs" dxfId="39" priority="310" operator="equal">
      <formula>#REF!</formula>
    </cfRule>
    <cfRule type="cellIs" dxfId="38" priority="311" operator="equal">
      <formula>#REF!</formula>
    </cfRule>
    <cfRule type="cellIs" dxfId="37" priority="312" operator="equal">
      <formula>#REF!</formula>
    </cfRule>
    <cfRule type="cellIs" dxfId="36" priority="313" operator="equal">
      <formula>#REF!</formula>
    </cfRule>
  </conditionalFormatting>
  <dataValidations count="1">
    <dataValidation type="list" allowBlank="1" showInputMessage="1" showErrorMessage="1" promptTitle="PONDERACION" sqref="I5:I14">
      <formula1>$T$12:$T$14</formula1>
    </dataValidation>
  </dataValidations>
  <pageMargins left="0.7" right="0.7" top="0.75" bottom="0.75" header="0.3" footer="0.3"/>
  <pageSetup orientation="portrait" verticalDpi="300" r:id="rId1"/>
  <drawing r:id="rId2"/>
  <legacyDrawing r:id="rId3"/>
  <oleObjects>
    <mc:AlternateContent xmlns:mc="http://schemas.openxmlformats.org/markup-compatibility/2006">
      <mc:Choice Requires="x14">
        <oleObject progId="Document" dvAspect="DVASPECT_ICON" shapeId="4101" r:id="rId4">
          <objectPr defaultSize="0" r:id="rId5">
            <anchor moveWithCells="1">
              <from>
                <xdr:col>11</xdr:col>
                <xdr:colOff>361950</xdr:colOff>
                <xdr:row>4</xdr:row>
                <xdr:rowOff>57150</xdr:rowOff>
              </from>
              <to>
                <xdr:col>11</xdr:col>
                <xdr:colOff>1276350</xdr:colOff>
                <xdr:row>4</xdr:row>
                <xdr:rowOff>742950</xdr:rowOff>
              </to>
            </anchor>
          </objectPr>
        </oleObject>
      </mc:Choice>
      <mc:Fallback>
        <oleObject progId="Document" dvAspect="DVASPECT_ICON" shapeId="4101" r:id="rId4"/>
      </mc:Fallback>
    </mc:AlternateContent>
    <mc:AlternateContent xmlns:mc="http://schemas.openxmlformats.org/markup-compatibility/2006">
      <mc:Choice Requires="x14">
        <oleObject progId="Document" dvAspect="DVASPECT_ICON" shapeId="4102" r:id="rId6">
          <objectPr defaultSize="0" r:id="rId7">
            <anchor moveWithCells="1">
              <from>
                <xdr:col>11</xdr:col>
                <xdr:colOff>400050</xdr:colOff>
                <xdr:row>5</xdr:row>
                <xdr:rowOff>85725</xdr:rowOff>
              </from>
              <to>
                <xdr:col>11</xdr:col>
                <xdr:colOff>1314450</xdr:colOff>
                <xdr:row>5</xdr:row>
                <xdr:rowOff>771525</xdr:rowOff>
              </to>
            </anchor>
          </objectPr>
        </oleObject>
      </mc:Choice>
      <mc:Fallback>
        <oleObject progId="Document" dvAspect="DVASPECT_ICON" shapeId="4102" r:id="rId6"/>
      </mc:Fallback>
    </mc:AlternateContent>
    <mc:AlternateContent xmlns:mc="http://schemas.openxmlformats.org/markup-compatibility/2006">
      <mc:Choice Requires="x14">
        <oleObject progId="Document" dvAspect="DVASPECT_ICON" shapeId="4103" r:id="rId8">
          <objectPr defaultSize="0" autoPict="0" r:id="rId9">
            <anchor moveWithCells="1">
              <from>
                <xdr:col>11</xdr:col>
                <xdr:colOff>371475</xdr:colOff>
                <xdr:row>6</xdr:row>
                <xdr:rowOff>133350</xdr:rowOff>
              </from>
              <to>
                <xdr:col>11</xdr:col>
                <xdr:colOff>1285875</xdr:colOff>
                <xdr:row>6</xdr:row>
                <xdr:rowOff>685800</xdr:rowOff>
              </to>
            </anchor>
          </objectPr>
        </oleObject>
      </mc:Choice>
      <mc:Fallback>
        <oleObject progId="Document" dvAspect="DVASPECT_ICON" shapeId="4103" r:id="rId8"/>
      </mc:Fallback>
    </mc:AlternateContent>
    <mc:AlternateContent xmlns:mc="http://schemas.openxmlformats.org/markup-compatibility/2006">
      <mc:Choice Requires="x14">
        <oleObject progId="Worksheet" dvAspect="DVASPECT_ICON" shapeId="4104" r:id="rId10">
          <objectPr defaultSize="0" autoPict="0" r:id="rId11">
            <anchor moveWithCells="1">
              <from>
                <xdr:col>11</xdr:col>
                <xdr:colOff>352425</xdr:colOff>
                <xdr:row>7</xdr:row>
                <xdr:rowOff>133350</xdr:rowOff>
              </from>
              <to>
                <xdr:col>11</xdr:col>
                <xdr:colOff>1266825</xdr:colOff>
                <xdr:row>7</xdr:row>
                <xdr:rowOff>695325</xdr:rowOff>
              </to>
            </anchor>
          </objectPr>
        </oleObject>
      </mc:Choice>
      <mc:Fallback>
        <oleObject progId="Worksheet" dvAspect="DVASPECT_ICON" shapeId="4104" r:id="rId10"/>
      </mc:Fallback>
    </mc:AlternateContent>
    <mc:AlternateContent xmlns:mc="http://schemas.openxmlformats.org/markup-compatibility/2006">
      <mc:Choice Requires="x14">
        <oleObject progId="Document" dvAspect="DVASPECT_ICON" shapeId="4106" r:id="rId12">
          <objectPr defaultSize="0" r:id="rId13">
            <anchor moveWithCells="1">
              <from>
                <xdr:col>11</xdr:col>
                <xdr:colOff>352425</xdr:colOff>
                <xdr:row>8</xdr:row>
                <xdr:rowOff>152400</xdr:rowOff>
              </from>
              <to>
                <xdr:col>11</xdr:col>
                <xdr:colOff>1266825</xdr:colOff>
                <xdr:row>8</xdr:row>
                <xdr:rowOff>838200</xdr:rowOff>
              </to>
            </anchor>
          </objectPr>
        </oleObject>
      </mc:Choice>
      <mc:Fallback>
        <oleObject progId="Document" dvAspect="DVASPECT_ICON" shapeId="4106" r:id="rId12"/>
      </mc:Fallback>
    </mc:AlternateContent>
    <mc:AlternateContent xmlns:mc="http://schemas.openxmlformats.org/markup-compatibility/2006">
      <mc:Choice Requires="x14">
        <oleObject progId="Document" dvAspect="DVASPECT_ICON" shapeId="4109" r:id="rId14">
          <objectPr defaultSize="0" r:id="rId15">
            <anchor moveWithCells="1">
              <from>
                <xdr:col>11</xdr:col>
                <xdr:colOff>342900</xdr:colOff>
                <xdr:row>9</xdr:row>
                <xdr:rowOff>190500</xdr:rowOff>
              </from>
              <to>
                <xdr:col>11</xdr:col>
                <xdr:colOff>1257300</xdr:colOff>
                <xdr:row>9</xdr:row>
                <xdr:rowOff>876300</xdr:rowOff>
              </to>
            </anchor>
          </objectPr>
        </oleObject>
      </mc:Choice>
      <mc:Fallback>
        <oleObject progId="Document" dvAspect="DVASPECT_ICON" shapeId="4109" r:id="rId14"/>
      </mc:Fallback>
    </mc:AlternateContent>
    <mc:AlternateContent xmlns:mc="http://schemas.openxmlformats.org/markup-compatibility/2006">
      <mc:Choice Requires="x14">
        <oleObject progId="Document" dvAspect="DVASPECT_ICON" shapeId="4110" r:id="rId16">
          <objectPr defaultSize="0" r:id="rId17">
            <anchor moveWithCells="1">
              <from>
                <xdr:col>11</xdr:col>
                <xdr:colOff>495300</xdr:colOff>
                <xdr:row>10</xdr:row>
                <xdr:rowOff>219075</xdr:rowOff>
              </from>
              <to>
                <xdr:col>11</xdr:col>
                <xdr:colOff>1409700</xdr:colOff>
                <xdr:row>10</xdr:row>
                <xdr:rowOff>904875</xdr:rowOff>
              </to>
            </anchor>
          </objectPr>
        </oleObject>
      </mc:Choice>
      <mc:Fallback>
        <oleObject progId="Document" dvAspect="DVASPECT_ICON" shapeId="4110" r:id="rId16"/>
      </mc:Fallback>
    </mc:AlternateContent>
    <mc:AlternateContent xmlns:mc="http://schemas.openxmlformats.org/markup-compatibility/2006">
      <mc:Choice Requires="x14">
        <oleObject progId="Document" dvAspect="DVASPECT_ICON" shapeId="4111" r:id="rId18">
          <objectPr defaultSize="0" r:id="rId19">
            <anchor moveWithCells="1">
              <from>
                <xdr:col>11</xdr:col>
                <xdr:colOff>352425</xdr:colOff>
                <xdr:row>11</xdr:row>
                <xdr:rowOff>257175</xdr:rowOff>
              </from>
              <to>
                <xdr:col>11</xdr:col>
                <xdr:colOff>1266825</xdr:colOff>
                <xdr:row>11</xdr:row>
                <xdr:rowOff>942975</xdr:rowOff>
              </to>
            </anchor>
          </objectPr>
        </oleObject>
      </mc:Choice>
      <mc:Fallback>
        <oleObject progId="Document" dvAspect="DVASPECT_ICON" shapeId="4111" r:id="rId18"/>
      </mc:Fallback>
    </mc:AlternateContent>
    <mc:AlternateContent xmlns:mc="http://schemas.openxmlformats.org/markup-compatibility/2006">
      <mc:Choice Requires="x14">
        <oleObject progId="Document" dvAspect="DVASPECT_ICON" shapeId="4112" r:id="rId20">
          <objectPr defaultSize="0" r:id="rId21">
            <anchor moveWithCells="1">
              <from>
                <xdr:col>11</xdr:col>
                <xdr:colOff>323850</xdr:colOff>
                <xdr:row>12</xdr:row>
                <xdr:rowOff>152400</xdr:rowOff>
              </from>
              <to>
                <xdr:col>11</xdr:col>
                <xdr:colOff>1238250</xdr:colOff>
                <xdr:row>12</xdr:row>
                <xdr:rowOff>838200</xdr:rowOff>
              </to>
            </anchor>
          </objectPr>
        </oleObject>
      </mc:Choice>
      <mc:Fallback>
        <oleObject progId="Document" dvAspect="DVASPECT_ICON" shapeId="4112" r:id="rId20"/>
      </mc:Fallback>
    </mc:AlternateContent>
    <mc:AlternateContent xmlns:mc="http://schemas.openxmlformats.org/markup-compatibility/2006">
      <mc:Choice Requires="x14">
        <oleObject progId="Document" dvAspect="DVASPECT_ICON" shapeId="4113" r:id="rId22">
          <objectPr defaultSize="0" r:id="rId23">
            <anchor moveWithCells="1">
              <from>
                <xdr:col>11</xdr:col>
                <xdr:colOff>238125</xdr:colOff>
                <xdr:row>13</xdr:row>
                <xdr:rowOff>238125</xdr:rowOff>
              </from>
              <to>
                <xdr:col>11</xdr:col>
                <xdr:colOff>1152525</xdr:colOff>
                <xdr:row>13</xdr:row>
                <xdr:rowOff>923925</xdr:rowOff>
              </to>
            </anchor>
          </objectPr>
        </oleObject>
      </mc:Choice>
      <mc:Fallback>
        <oleObject progId="Document" dvAspect="DVASPECT_ICON" shapeId="4113" r:id="rId22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14"/>
  <sheetViews>
    <sheetView topLeftCell="M7" zoomScale="96" zoomScaleNormal="96" workbookViewId="0">
      <selection activeCell="L11" sqref="L11"/>
    </sheetView>
  </sheetViews>
  <sheetFormatPr baseColWidth="10" defaultRowHeight="15" x14ac:dyDescent="0.25"/>
  <cols>
    <col min="1" max="1" width="11.42578125" style="1"/>
    <col min="2" max="2" width="8.42578125" style="1" customWidth="1"/>
    <col min="3" max="3" width="64" style="1" customWidth="1"/>
    <col min="4" max="4" width="40.7109375" style="14" customWidth="1"/>
    <col min="5" max="5" width="9.140625" style="6" customWidth="1"/>
    <col min="6" max="6" width="8.42578125" style="1" customWidth="1"/>
    <col min="7" max="7" width="11.42578125" style="1"/>
    <col min="8" max="8" width="24.28515625" style="1" customWidth="1"/>
    <col min="9" max="9" width="24.7109375" style="1" customWidth="1"/>
    <col min="10" max="10" width="33.5703125" style="1" customWidth="1"/>
    <col min="11" max="11" width="40" style="168" customWidth="1"/>
    <col min="12" max="12" width="23.5703125" style="1" customWidth="1"/>
    <col min="13" max="13" width="11.42578125" style="1"/>
    <col min="14" max="14" width="15.7109375" style="1" customWidth="1"/>
    <col min="15" max="19" width="11.42578125" style="1"/>
    <col min="20" max="20" width="18.28515625" style="1" bestFit="1" customWidth="1"/>
    <col min="21" max="21" width="15.140625" style="1" customWidth="1"/>
    <col min="22" max="22" width="11.42578125" style="1"/>
    <col min="23" max="23" width="39.42578125" style="1" bestFit="1" customWidth="1"/>
    <col min="24" max="16384" width="11.42578125" style="1"/>
  </cols>
  <sheetData>
    <row r="1" spans="1:24" s="105" customFormat="1" x14ac:dyDescent="0.25">
      <c r="D1" s="111"/>
      <c r="E1" s="107"/>
      <c r="K1" s="168"/>
    </row>
    <row r="2" spans="1:24" s="123" customFormat="1" ht="139.5" customHeight="1" x14ac:dyDescent="0.25">
      <c r="A2" s="126"/>
      <c r="B2" s="210" t="s">
        <v>176</v>
      </c>
      <c r="C2" s="210"/>
      <c r="D2" s="210"/>
      <c r="E2" s="210"/>
      <c r="F2" s="210"/>
      <c r="G2" s="210"/>
      <c r="H2" s="210"/>
      <c r="I2" s="210"/>
      <c r="J2" s="210"/>
      <c r="K2" s="210"/>
      <c r="L2" s="210"/>
      <c r="M2" s="210"/>
      <c r="N2" s="210"/>
      <c r="O2" s="210"/>
      <c r="P2" s="210"/>
      <c r="Q2" s="210"/>
      <c r="R2" s="210"/>
      <c r="S2" s="210"/>
      <c r="T2" s="210"/>
      <c r="U2" s="210"/>
      <c r="V2" s="210"/>
      <c r="W2" s="210"/>
      <c r="X2" s="126"/>
    </row>
    <row r="3" spans="1:24" s="123" customFormat="1" ht="24" customHeight="1" x14ac:dyDescent="0.25">
      <c r="A3" s="126"/>
      <c r="B3" s="212" t="s">
        <v>188</v>
      </c>
      <c r="C3" s="212"/>
      <c r="D3" s="212"/>
      <c r="E3" s="212"/>
      <c r="F3" s="212"/>
      <c r="G3" s="212"/>
      <c r="H3" s="212"/>
      <c r="I3" s="212"/>
      <c r="J3" s="212"/>
      <c r="K3" s="212"/>
      <c r="L3" s="212"/>
      <c r="M3" s="212"/>
      <c r="N3" s="212"/>
      <c r="O3" s="212"/>
      <c r="P3" s="212"/>
      <c r="Q3" s="212"/>
      <c r="R3" s="212"/>
      <c r="S3" s="212"/>
      <c r="T3" s="212"/>
      <c r="U3" s="212"/>
      <c r="V3" s="212"/>
      <c r="W3" s="212"/>
      <c r="X3" s="126"/>
    </row>
    <row r="4" spans="1:24" s="113" customFormat="1" ht="24" customHeight="1" x14ac:dyDescent="0.25">
      <c r="A4" s="131"/>
      <c r="B4" s="125" t="s">
        <v>30</v>
      </c>
      <c r="C4" s="125" t="s">
        <v>82</v>
      </c>
      <c r="D4" s="117" t="s">
        <v>68</v>
      </c>
      <c r="E4" s="125" t="s">
        <v>80</v>
      </c>
      <c r="F4" s="125" t="s">
        <v>81</v>
      </c>
      <c r="G4" s="211" t="s">
        <v>94</v>
      </c>
      <c r="H4" s="211"/>
      <c r="I4" s="125" t="s">
        <v>162</v>
      </c>
      <c r="J4" s="125" t="s">
        <v>166</v>
      </c>
      <c r="K4" s="169" t="s">
        <v>186</v>
      </c>
      <c r="L4" s="125" t="s">
        <v>187</v>
      </c>
      <c r="M4" s="211" t="s">
        <v>169</v>
      </c>
      <c r="N4" s="211"/>
      <c r="O4" s="211"/>
      <c r="P4" s="211"/>
      <c r="Q4" s="211"/>
      <c r="R4" s="125" t="s">
        <v>94</v>
      </c>
      <c r="S4" s="211" t="s">
        <v>170</v>
      </c>
      <c r="T4" s="211"/>
      <c r="U4" s="211"/>
      <c r="V4" s="211"/>
      <c r="W4" s="125" t="s">
        <v>174</v>
      </c>
      <c r="X4" s="131"/>
    </row>
    <row r="5" spans="1:24" ht="60.75" customHeight="1" x14ac:dyDescent="0.2">
      <c r="B5" s="128">
        <v>1</v>
      </c>
      <c r="C5" s="108" t="s">
        <v>41</v>
      </c>
      <c r="D5" s="110" t="s">
        <v>117</v>
      </c>
      <c r="E5" s="106"/>
      <c r="F5" s="121" t="s">
        <v>67</v>
      </c>
      <c r="G5" s="214" t="str">
        <f>IF(E5="X","Aplica: ",IF(F5="X","Debe implementar:  " )) &amp; D5</f>
        <v>Debe implementar:  Plan de gestion del talento humano</v>
      </c>
      <c r="H5" s="214"/>
      <c r="I5" s="119" t="s">
        <v>163</v>
      </c>
      <c r="J5" s="177" t="str">
        <f>IF(F5="X","DEBE IMPLEMENTAR PLAN DE GESTION DE TALENTO HUMANO",IF(E5="X","sigan mejorando"))</f>
        <v>DEBE IMPLEMENTAR PLAN DE GESTION DE TALENTO HUMANO</v>
      </c>
      <c r="K5" s="178" t="s">
        <v>190</v>
      </c>
      <c r="L5" s="112"/>
      <c r="M5" s="257"/>
      <c r="N5" s="257"/>
      <c r="O5" s="257"/>
      <c r="P5" s="257"/>
      <c r="Q5" s="257"/>
      <c r="R5" s="217" t="s">
        <v>156</v>
      </c>
      <c r="S5" s="237"/>
      <c r="T5" s="238"/>
      <c r="U5" s="238"/>
      <c r="V5" s="239"/>
      <c r="W5" s="75" t="s">
        <v>173</v>
      </c>
    </row>
    <row r="6" spans="1:24" ht="68.25" customHeight="1" x14ac:dyDescent="0.2">
      <c r="B6" s="128">
        <v>2</v>
      </c>
      <c r="C6" s="108" t="s">
        <v>42</v>
      </c>
      <c r="D6" s="110" t="s">
        <v>118</v>
      </c>
      <c r="E6" s="106" t="s">
        <v>67</v>
      </c>
      <c r="F6" s="121"/>
      <c r="G6" s="214" t="str">
        <f t="shared" ref="G6:G14" si="0">IF(E6="X","Aplica: ",IF(F6="X","Debe implementar:  " )) &amp; D6</f>
        <v xml:space="preserve">Aplica: Protocolo de contratación </v>
      </c>
      <c r="H6" s="214"/>
      <c r="I6" s="119" t="s">
        <v>165</v>
      </c>
      <c r="J6" s="179" t="str">
        <f>IF(F6="X","bla bla bla",IF(E6="X","sigan mejorando"))</f>
        <v>sigan mejorando</v>
      </c>
      <c r="K6" s="178" t="s">
        <v>191</v>
      </c>
      <c r="L6" s="112"/>
      <c r="M6" s="257"/>
      <c r="N6" s="257"/>
      <c r="O6" s="257"/>
      <c r="P6" s="257"/>
      <c r="Q6" s="257"/>
      <c r="R6" s="217"/>
      <c r="S6" s="240"/>
      <c r="T6" s="241"/>
      <c r="U6" s="241"/>
      <c r="V6" s="242"/>
      <c r="W6" s="75" t="s">
        <v>245</v>
      </c>
    </row>
    <row r="7" spans="1:24" ht="64.5" customHeight="1" x14ac:dyDescent="0.2">
      <c r="B7" s="128">
        <v>3</v>
      </c>
      <c r="C7" s="108" t="s">
        <v>43</v>
      </c>
      <c r="D7" s="110" t="s">
        <v>119</v>
      </c>
      <c r="E7" s="106" t="s">
        <v>67</v>
      </c>
      <c r="F7" s="121"/>
      <c r="G7" s="214" t="str">
        <f t="shared" si="0"/>
        <v xml:space="preserve">Aplica: Recurre a otras entidades para la contratacion </v>
      </c>
      <c r="H7" s="214"/>
      <c r="I7" s="119" t="s">
        <v>163</v>
      </c>
      <c r="J7" s="177" t="str">
        <f>IF(F7="X","DEBE PROCURAR SEGUIR LA NORMATVIDAD VIGENTE EN CONTRATACION ",IF(E7="X","sigan mejorando"))</f>
        <v>sigan mejorando</v>
      </c>
      <c r="K7" s="178" t="s">
        <v>192</v>
      </c>
      <c r="L7" s="112"/>
      <c r="M7" s="257"/>
      <c r="N7" s="257"/>
      <c r="O7" s="257"/>
      <c r="P7" s="257"/>
      <c r="Q7" s="257"/>
      <c r="R7" s="217"/>
      <c r="S7" s="240"/>
      <c r="T7" s="241"/>
      <c r="U7" s="241"/>
      <c r="V7" s="242"/>
      <c r="W7" s="75"/>
    </row>
    <row r="8" spans="1:24" ht="49.5" customHeight="1" x14ac:dyDescent="0.2">
      <c r="B8" s="128">
        <v>4</v>
      </c>
      <c r="C8" s="108" t="s">
        <v>44</v>
      </c>
      <c r="D8" s="110" t="s">
        <v>121</v>
      </c>
      <c r="E8" s="106" t="s">
        <v>67</v>
      </c>
      <c r="F8" s="121"/>
      <c r="G8" s="214" t="str">
        <f t="shared" si="0"/>
        <v xml:space="preserve">Aplica: Capacitación </v>
      </c>
      <c r="H8" s="214"/>
      <c r="I8" s="119" t="s">
        <v>165</v>
      </c>
      <c r="J8" s="179" t="str">
        <f>IF(F8="X","bla bla bla",IF(E8="X","sigan mejorando"))</f>
        <v>sigan mejorando</v>
      </c>
      <c r="K8" s="178" t="s">
        <v>193</v>
      </c>
      <c r="L8" s="112"/>
      <c r="M8" s="257"/>
      <c r="N8" s="257"/>
      <c r="O8" s="257"/>
      <c r="P8" s="257"/>
      <c r="Q8" s="257"/>
      <c r="R8" s="217"/>
      <c r="S8" s="240"/>
      <c r="T8" s="241"/>
      <c r="U8" s="241"/>
      <c r="V8" s="242"/>
      <c r="W8" s="75"/>
    </row>
    <row r="9" spans="1:24" ht="54.75" customHeight="1" x14ac:dyDescent="0.2">
      <c r="B9" s="128">
        <v>5</v>
      </c>
      <c r="C9" s="108" t="s">
        <v>45</v>
      </c>
      <c r="D9" s="110" t="s">
        <v>120</v>
      </c>
      <c r="E9" s="106" t="s">
        <v>67</v>
      </c>
      <c r="F9" s="121"/>
      <c r="G9" s="214" t="str">
        <f t="shared" si="0"/>
        <v>Aplica: Motivación para el Area Comercial</v>
      </c>
      <c r="H9" s="214"/>
      <c r="I9" s="119" t="s">
        <v>163</v>
      </c>
      <c r="J9" s="177" t="str">
        <f>IF(F9="X","SE DEBE IMPLEMENTAR LA MOTIVACION PARA EL AREA COMERCIAL",IF(E9="X","sigan mejorando"))</f>
        <v>sigan mejorando</v>
      </c>
      <c r="K9" s="178" t="s">
        <v>194</v>
      </c>
      <c r="L9" s="112"/>
      <c r="M9" s="257"/>
      <c r="N9" s="257"/>
      <c r="O9" s="257"/>
      <c r="P9" s="257"/>
      <c r="Q9" s="257"/>
      <c r="R9" s="217"/>
      <c r="S9" s="240"/>
      <c r="T9" s="241"/>
      <c r="U9" s="241"/>
      <c r="V9" s="242"/>
      <c r="W9" s="75"/>
    </row>
    <row r="10" spans="1:24" ht="65.25" customHeight="1" x14ac:dyDescent="0.2">
      <c r="B10" s="128">
        <v>6</v>
      </c>
      <c r="C10" s="108" t="s">
        <v>46</v>
      </c>
      <c r="D10" s="110" t="s">
        <v>122</v>
      </c>
      <c r="E10" s="106" t="s">
        <v>67</v>
      </c>
      <c r="F10" s="121"/>
      <c r="G10" s="214" t="str">
        <f t="shared" si="0"/>
        <v>Aplica: Ascenso</v>
      </c>
      <c r="H10" s="214"/>
      <c r="I10" s="119" t="s">
        <v>164</v>
      </c>
      <c r="J10" s="177" t="str">
        <f>IF(F10="X","se debe tener un sistema de ascensos para asi motivar la capacitacion y apoderamiento de los trabajadores con la empresa",IF(E10="X","sigan mejorando"))</f>
        <v>sigan mejorando</v>
      </c>
      <c r="K10" s="178" t="s">
        <v>195</v>
      </c>
      <c r="L10" s="112"/>
      <c r="M10" s="257"/>
      <c r="N10" s="257"/>
      <c r="O10" s="257"/>
      <c r="P10" s="257"/>
      <c r="Q10" s="257"/>
      <c r="R10" s="217"/>
      <c r="S10" s="243"/>
      <c r="T10" s="244"/>
      <c r="U10" s="244"/>
      <c r="V10" s="245"/>
      <c r="W10" s="75"/>
    </row>
    <row r="11" spans="1:24" ht="63" customHeight="1" x14ac:dyDescent="0.2">
      <c r="B11" s="128">
        <v>7</v>
      </c>
      <c r="C11" s="108" t="s">
        <v>47</v>
      </c>
      <c r="D11" s="110" t="s">
        <v>123</v>
      </c>
      <c r="E11" s="106" t="s">
        <v>67</v>
      </c>
      <c r="F11" s="121"/>
      <c r="G11" s="214" t="str">
        <f t="shared" si="0"/>
        <v xml:space="preserve">Aplica: Uso Optimo de los recursos para el desarrollo de la gestion comercial </v>
      </c>
      <c r="H11" s="214"/>
      <c r="I11" s="119" t="s">
        <v>165</v>
      </c>
      <c r="J11" s="179" t="str">
        <f>IF(F11="X","bla bla bla",IF(E11="X","sigan mejorando"))</f>
        <v>sigan mejorando</v>
      </c>
      <c r="K11" s="178" t="s">
        <v>196</v>
      </c>
      <c r="L11" s="112"/>
      <c r="M11" s="257"/>
      <c r="N11" s="257"/>
      <c r="O11" s="257"/>
      <c r="P11" s="257"/>
      <c r="Q11" s="257"/>
      <c r="R11" s="217"/>
      <c r="S11" s="114"/>
      <c r="T11" s="163" t="s">
        <v>162</v>
      </c>
      <c r="U11" s="163" t="s">
        <v>168</v>
      </c>
      <c r="V11" s="114"/>
      <c r="W11" s="124"/>
    </row>
    <row r="12" spans="1:24" ht="51" customHeight="1" x14ac:dyDescent="0.2">
      <c r="B12" s="128">
        <v>8</v>
      </c>
      <c r="C12" s="108" t="s">
        <v>48</v>
      </c>
      <c r="D12" s="110" t="s">
        <v>124</v>
      </c>
      <c r="E12" s="106" t="s">
        <v>67</v>
      </c>
      <c r="F12" s="121"/>
      <c r="G12" s="214" t="str">
        <f t="shared" si="0"/>
        <v>Aplica: Evaluación, control, ejecución de los planes de venta</v>
      </c>
      <c r="H12" s="214"/>
      <c r="I12" s="119" t="s">
        <v>163</v>
      </c>
      <c r="J12" s="177" t="str">
        <f>IF(F12="X","LOS PLANES DE VENTA SE DEBEN EJECUTAR Y CONTROLAR",IF(E12="X","sigan mejorando"))</f>
        <v>sigan mejorando</v>
      </c>
      <c r="K12" s="178" t="s">
        <v>197</v>
      </c>
      <c r="L12" s="112"/>
      <c r="M12" s="257"/>
      <c r="N12" s="257"/>
      <c r="O12" s="257"/>
      <c r="P12" s="257"/>
      <c r="Q12" s="257"/>
      <c r="R12" s="217"/>
      <c r="S12" s="114"/>
      <c r="T12" s="163" t="s">
        <v>163</v>
      </c>
      <c r="U12" s="163">
        <f>COUNTIF(I5:I14,"1= CRITICO")</f>
        <v>6</v>
      </c>
      <c r="V12" s="114"/>
      <c r="W12" s="125" t="s">
        <v>244</v>
      </c>
    </row>
    <row r="13" spans="1:24" ht="44.25" customHeight="1" x14ac:dyDescent="0.2">
      <c r="B13" s="128">
        <v>9</v>
      </c>
      <c r="C13" s="108" t="s">
        <v>49</v>
      </c>
      <c r="D13" s="110" t="s">
        <v>125</v>
      </c>
      <c r="E13" s="106"/>
      <c r="F13" s="121" t="s">
        <v>67</v>
      </c>
      <c r="G13" s="214" t="str">
        <f t="shared" si="0"/>
        <v>Debe implementar:  Incentivos, recreación  para los empleados</v>
      </c>
      <c r="H13" s="214"/>
      <c r="I13" s="119" t="s">
        <v>163</v>
      </c>
      <c r="J13" s="177" t="str">
        <f>IF(F13="X","LA RECREACION SE DEBE IMPLEMENTAR COMO PLAN DE INCENTIVOS PARA LOS EMPLEADOS",IF(E13="X","sigan mejorando"))</f>
        <v>LA RECREACION SE DEBE IMPLEMENTAR COMO PLAN DE INCENTIVOS PARA LOS EMPLEADOS</v>
      </c>
      <c r="K13" s="178" t="s">
        <v>198</v>
      </c>
      <c r="L13" s="112"/>
      <c r="M13" s="160"/>
      <c r="N13" s="256" t="s">
        <v>127</v>
      </c>
      <c r="O13" s="162" t="s">
        <v>80</v>
      </c>
      <c r="P13" s="162" t="s">
        <v>81</v>
      </c>
      <c r="Q13" s="160"/>
      <c r="R13" s="217"/>
      <c r="S13" s="114"/>
      <c r="T13" s="163" t="s">
        <v>164</v>
      </c>
      <c r="U13" s="163">
        <f>COUNTIF(I5:I14,"2= TOLERABLE")</f>
        <v>1</v>
      </c>
      <c r="V13" s="114"/>
      <c r="W13" s="124"/>
    </row>
    <row r="14" spans="1:24" ht="39.75" customHeight="1" x14ac:dyDescent="0.2">
      <c r="B14" s="128">
        <v>10</v>
      </c>
      <c r="C14" s="108" t="s">
        <v>239</v>
      </c>
      <c r="D14" s="110" t="s">
        <v>126</v>
      </c>
      <c r="E14" s="106" t="s">
        <v>67</v>
      </c>
      <c r="F14" s="121"/>
      <c r="G14" s="214" t="str">
        <f t="shared" si="0"/>
        <v>Aplica: Evaluacion de clima organizacional</v>
      </c>
      <c r="H14" s="214"/>
      <c r="I14" s="119" t="s">
        <v>163</v>
      </c>
      <c r="J14" s="177" t="str">
        <f>IF(F14="X","REVISAR EL CLIMA ORGANIZACIONAL DE LA EMPRESA",IF(E14="X","sigan mejorando"))</f>
        <v>sigan mejorando</v>
      </c>
      <c r="K14" s="178" t="s">
        <v>199</v>
      </c>
      <c r="L14" s="112"/>
      <c r="M14" s="160"/>
      <c r="N14" s="256"/>
      <c r="O14" s="162">
        <f>COUNTIF(E5:E14, "x")</f>
        <v>8</v>
      </c>
      <c r="P14" s="162">
        <f>COUNTIF(F5:F14, "x")</f>
        <v>2</v>
      </c>
      <c r="Q14" s="160"/>
      <c r="R14" s="217"/>
      <c r="S14" s="114"/>
      <c r="T14" s="163" t="s">
        <v>165</v>
      </c>
      <c r="U14" s="163">
        <f>COUNTIF(I7:I14,"3=OPTIMO")</f>
        <v>2</v>
      </c>
      <c r="V14" s="114"/>
      <c r="W14" s="124"/>
    </row>
  </sheetData>
  <mergeCells count="19">
    <mergeCell ref="N13:N14"/>
    <mergeCell ref="R5:R14"/>
    <mergeCell ref="M5:Q12"/>
    <mergeCell ref="G13:H13"/>
    <mergeCell ref="G14:H14"/>
    <mergeCell ref="G11:H11"/>
    <mergeCell ref="G12:H12"/>
    <mergeCell ref="G5:H5"/>
    <mergeCell ref="G6:H6"/>
    <mergeCell ref="G7:H7"/>
    <mergeCell ref="G8:H8"/>
    <mergeCell ref="G9:H9"/>
    <mergeCell ref="G10:H10"/>
    <mergeCell ref="S5:V10"/>
    <mergeCell ref="B2:W2"/>
    <mergeCell ref="B3:W3"/>
    <mergeCell ref="M4:Q4"/>
    <mergeCell ref="S4:V4"/>
    <mergeCell ref="G4:H4"/>
  </mergeCells>
  <conditionalFormatting sqref="I5:I14">
    <cfRule type="cellIs" dxfId="35" priority="261" operator="equal">
      <formula>$T$14</formula>
    </cfRule>
    <cfRule type="cellIs" dxfId="34" priority="262" operator="equal">
      <formula>$T$13</formula>
    </cfRule>
    <cfRule type="cellIs" dxfId="33" priority="263" operator="equal">
      <formula>$T$12</formula>
    </cfRule>
    <cfRule type="cellIs" dxfId="32" priority="264" operator="equal">
      <formula>#REF!</formula>
    </cfRule>
    <cfRule type="cellIs" dxfId="31" priority="265" operator="equal">
      <formula>#REF!</formula>
    </cfRule>
    <cfRule type="cellIs" dxfId="30" priority="266" operator="equal">
      <formula>#REF!</formula>
    </cfRule>
    <cfRule type="containsText" dxfId="29" priority="267" operator="containsText" text="1= CRITICO">
      <formula>NOT(ISERROR(SEARCH("1= CRITICO",I5)))</formula>
    </cfRule>
    <cfRule type="cellIs" dxfId="28" priority="268" operator="equal">
      <formula>#REF!</formula>
    </cfRule>
    <cfRule type="cellIs" dxfId="27" priority="269" operator="equal">
      <formula>#REF!</formula>
    </cfRule>
    <cfRule type="cellIs" dxfId="26" priority="270" operator="equal">
      <formula>#REF!</formula>
    </cfRule>
    <cfRule type="cellIs" dxfId="25" priority="271" operator="equal">
      <formula>#REF!</formula>
    </cfRule>
    <cfRule type="cellIs" dxfId="24" priority="272" operator="equal">
      <formula>#REF!</formula>
    </cfRule>
    <cfRule type="cellIs" dxfId="23" priority="273" operator="equal">
      <formula>#REF!</formula>
    </cfRule>
  </conditionalFormatting>
  <dataValidations count="1">
    <dataValidation type="list" allowBlank="1" showInputMessage="1" showErrorMessage="1" promptTitle="PONDERACION" sqref="I5:I14">
      <formula1>$T$12:$T$14</formula1>
    </dataValidation>
  </dataValidations>
  <pageMargins left="0.7" right="0.7" top="0.75" bottom="0.75" header="0.3" footer="0.3"/>
  <pageSetup orientation="portrait" horizontalDpi="4294967293" r:id="rId1"/>
  <drawing r:id="rId2"/>
  <legacyDrawing r:id="rId3"/>
  <oleObjects>
    <mc:AlternateContent xmlns:mc="http://schemas.openxmlformats.org/markup-compatibility/2006">
      <mc:Choice Requires="x14">
        <oleObject progId="Worksheet" dvAspect="DVASPECT_ICON" shapeId="5130" r:id="rId4">
          <objectPr defaultSize="0" autoPict="0" r:id="rId5">
            <anchor moveWithCells="1">
              <from>
                <xdr:col>11</xdr:col>
                <xdr:colOff>257175</xdr:colOff>
                <xdr:row>11</xdr:row>
                <xdr:rowOff>95250</xdr:rowOff>
              </from>
              <to>
                <xdr:col>11</xdr:col>
                <xdr:colOff>1381125</xdr:colOff>
                <xdr:row>11</xdr:row>
                <xdr:rowOff>561975</xdr:rowOff>
              </to>
            </anchor>
          </objectPr>
        </oleObject>
      </mc:Choice>
      <mc:Fallback>
        <oleObject progId="Worksheet" dvAspect="DVASPECT_ICON" shapeId="5130" r:id="rId4"/>
      </mc:Fallback>
    </mc:AlternateContent>
    <mc:AlternateContent xmlns:mc="http://schemas.openxmlformats.org/markup-compatibility/2006">
      <mc:Choice Requires="x14">
        <oleObject progId="Worksheet" dvAspect="DVASPECT_ICON" shapeId="5131" r:id="rId6">
          <objectPr defaultSize="0" autoPict="0" r:id="rId7">
            <anchor moveWithCells="1">
              <from>
                <xdr:col>11</xdr:col>
                <xdr:colOff>238125</xdr:colOff>
                <xdr:row>9</xdr:row>
                <xdr:rowOff>114300</xdr:rowOff>
              </from>
              <to>
                <xdr:col>11</xdr:col>
                <xdr:colOff>1381125</xdr:colOff>
                <xdr:row>9</xdr:row>
                <xdr:rowOff>695325</xdr:rowOff>
              </to>
            </anchor>
          </objectPr>
        </oleObject>
      </mc:Choice>
      <mc:Fallback>
        <oleObject progId="Worksheet" dvAspect="DVASPECT_ICON" shapeId="5131" r:id="rId6"/>
      </mc:Fallback>
    </mc:AlternateContent>
    <mc:AlternateContent xmlns:mc="http://schemas.openxmlformats.org/markup-compatibility/2006">
      <mc:Choice Requires="x14">
        <oleObject progId="Worksheet" dvAspect="DVASPECT_ICON" shapeId="5133" r:id="rId8">
          <objectPr defaultSize="0" autoPict="0" r:id="rId9">
            <anchor moveWithCells="1">
              <from>
                <xdr:col>11</xdr:col>
                <xdr:colOff>285750</xdr:colOff>
                <xdr:row>12</xdr:row>
                <xdr:rowOff>76200</xdr:rowOff>
              </from>
              <to>
                <xdr:col>11</xdr:col>
                <xdr:colOff>1390650</xdr:colOff>
                <xdr:row>12</xdr:row>
                <xdr:rowOff>476250</xdr:rowOff>
              </to>
            </anchor>
          </objectPr>
        </oleObject>
      </mc:Choice>
      <mc:Fallback>
        <oleObject progId="Worksheet" dvAspect="DVASPECT_ICON" shapeId="5133" r:id="rId8"/>
      </mc:Fallback>
    </mc:AlternateContent>
    <mc:AlternateContent xmlns:mc="http://schemas.openxmlformats.org/markup-compatibility/2006">
      <mc:Choice Requires="x14">
        <oleObject progId="Worksheet" dvAspect="DVASPECT_ICON" shapeId="5134" r:id="rId10">
          <objectPr defaultSize="0" autoPict="0" r:id="rId11">
            <anchor moveWithCells="1">
              <from>
                <xdr:col>11</xdr:col>
                <xdr:colOff>200025</xdr:colOff>
                <xdr:row>4</xdr:row>
                <xdr:rowOff>104775</xdr:rowOff>
              </from>
              <to>
                <xdr:col>11</xdr:col>
                <xdr:colOff>1304925</xdr:colOff>
                <xdr:row>4</xdr:row>
                <xdr:rowOff>647700</xdr:rowOff>
              </to>
            </anchor>
          </objectPr>
        </oleObject>
      </mc:Choice>
      <mc:Fallback>
        <oleObject progId="Worksheet" dvAspect="DVASPECT_ICON" shapeId="5134" r:id="rId10"/>
      </mc:Fallback>
    </mc:AlternateContent>
    <mc:AlternateContent xmlns:mc="http://schemas.openxmlformats.org/markup-compatibility/2006">
      <mc:Choice Requires="x14">
        <oleObject progId="Presentation" dvAspect="DVASPECT_ICON" shapeId="5135" r:id="rId12">
          <objectPr defaultSize="0" autoPict="0" r:id="rId13">
            <anchor moveWithCells="1">
              <from>
                <xdr:col>11</xdr:col>
                <xdr:colOff>238125</xdr:colOff>
                <xdr:row>6</xdr:row>
                <xdr:rowOff>123825</xdr:rowOff>
              </from>
              <to>
                <xdr:col>11</xdr:col>
                <xdr:colOff>1314450</xdr:colOff>
                <xdr:row>6</xdr:row>
                <xdr:rowOff>704850</xdr:rowOff>
              </to>
            </anchor>
          </objectPr>
        </oleObject>
      </mc:Choice>
      <mc:Fallback>
        <oleObject progId="Presentation" dvAspect="DVASPECT_ICON" shapeId="5135" r:id="rId12"/>
      </mc:Fallback>
    </mc:AlternateContent>
    <mc:AlternateContent xmlns:mc="http://schemas.openxmlformats.org/markup-compatibility/2006">
      <mc:Choice Requires="x14">
        <oleObject progId="Worksheet" dvAspect="DVASPECT_ICON" shapeId="5136" r:id="rId14">
          <objectPr defaultSize="0" autoPict="0" r:id="rId15">
            <anchor moveWithCells="1">
              <from>
                <xdr:col>11</xdr:col>
                <xdr:colOff>285750</xdr:colOff>
                <xdr:row>13</xdr:row>
                <xdr:rowOff>76200</xdr:rowOff>
              </from>
              <to>
                <xdr:col>11</xdr:col>
                <xdr:colOff>1381125</xdr:colOff>
                <xdr:row>13</xdr:row>
                <xdr:rowOff>409575</xdr:rowOff>
              </to>
            </anchor>
          </objectPr>
        </oleObject>
      </mc:Choice>
      <mc:Fallback>
        <oleObject progId="Worksheet" dvAspect="DVASPECT_ICON" shapeId="5136" r:id="rId14"/>
      </mc:Fallback>
    </mc:AlternateContent>
    <mc:AlternateContent xmlns:mc="http://schemas.openxmlformats.org/markup-compatibility/2006">
      <mc:Choice Requires="x14">
        <oleObject progId="AcroExch.pdfxml.1" dvAspect="DVASPECT_ICON" shapeId="5137" r:id="rId16">
          <objectPr defaultSize="0" autoPict="0" r:id="rId17">
            <anchor moveWithCells="1">
              <from>
                <xdr:col>11</xdr:col>
                <xdr:colOff>238125</xdr:colOff>
                <xdr:row>7</xdr:row>
                <xdr:rowOff>76200</xdr:rowOff>
              </from>
              <to>
                <xdr:col>11</xdr:col>
                <xdr:colOff>1362075</xdr:colOff>
                <xdr:row>7</xdr:row>
                <xdr:rowOff>571500</xdr:rowOff>
              </to>
            </anchor>
          </objectPr>
        </oleObject>
      </mc:Choice>
      <mc:Fallback>
        <oleObject progId="AcroExch.pdfxml.1" dvAspect="DVASPECT_ICON" shapeId="5137" r:id="rId16"/>
      </mc:Fallback>
    </mc:AlternateContent>
    <mc:AlternateContent xmlns:mc="http://schemas.openxmlformats.org/markup-compatibility/2006">
      <mc:Choice Requires="x14">
        <oleObject progId="Document" dvAspect="DVASPECT_ICON" shapeId="5139" r:id="rId18">
          <objectPr defaultSize="0" r:id="rId19">
            <anchor moveWithCells="1">
              <from>
                <xdr:col>11</xdr:col>
                <xdr:colOff>295275</xdr:colOff>
                <xdr:row>5</xdr:row>
                <xdr:rowOff>76200</xdr:rowOff>
              </from>
              <to>
                <xdr:col>11</xdr:col>
                <xdr:colOff>1209675</xdr:colOff>
                <xdr:row>5</xdr:row>
                <xdr:rowOff>762000</xdr:rowOff>
              </to>
            </anchor>
          </objectPr>
        </oleObject>
      </mc:Choice>
      <mc:Fallback>
        <oleObject progId="Document" dvAspect="DVASPECT_ICON" shapeId="5139" r:id="rId18"/>
      </mc:Fallback>
    </mc:AlternateContent>
    <mc:AlternateContent xmlns:mc="http://schemas.openxmlformats.org/markup-compatibility/2006">
      <mc:Choice Requires="x14">
        <oleObject progId="Document" dvAspect="DVASPECT_ICON" shapeId="5140" r:id="rId20">
          <objectPr defaultSize="0" autoPict="0" r:id="rId21">
            <anchor moveWithCells="1">
              <from>
                <xdr:col>11</xdr:col>
                <xdr:colOff>390525</xdr:colOff>
                <xdr:row>8</xdr:row>
                <xdr:rowOff>28575</xdr:rowOff>
              </from>
              <to>
                <xdr:col>11</xdr:col>
                <xdr:colOff>1209675</xdr:colOff>
                <xdr:row>8</xdr:row>
                <xdr:rowOff>647700</xdr:rowOff>
              </to>
            </anchor>
          </objectPr>
        </oleObject>
      </mc:Choice>
      <mc:Fallback>
        <oleObject progId="Document" dvAspect="DVASPECT_ICON" shapeId="5140" r:id="rId20"/>
      </mc:Fallback>
    </mc:AlternateContent>
    <mc:AlternateContent xmlns:mc="http://schemas.openxmlformats.org/markup-compatibility/2006">
      <mc:Choice Requires="x14">
        <oleObject progId="Document" dvAspect="DVASPECT_ICON" shapeId="5142" r:id="rId22">
          <objectPr defaultSize="0" autoPict="0" r:id="rId23">
            <anchor moveWithCells="1">
              <from>
                <xdr:col>11</xdr:col>
                <xdr:colOff>209550</xdr:colOff>
                <xdr:row>10</xdr:row>
                <xdr:rowOff>76200</xdr:rowOff>
              </from>
              <to>
                <xdr:col>11</xdr:col>
                <xdr:colOff>1000125</xdr:colOff>
                <xdr:row>10</xdr:row>
                <xdr:rowOff>676275</xdr:rowOff>
              </to>
            </anchor>
          </objectPr>
        </oleObject>
      </mc:Choice>
      <mc:Fallback>
        <oleObject progId="Document" dvAspect="DVASPECT_ICON" shapeId="5142" r:id="rId22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15"/>
  <sheetViews>
    <sheetView topLeftCell="L1" zoomScale="70" zoomScaleNormal="70" workbookViewId="0">
      <selection activeCell="I14" sqref="I14"/>
    </sheetView>
  </sheetViews>
  <sheetFormatPr baseColWidth="10" defaultColWidth="0" defaultRowHeight="12.75" zeroHeight="1" x14ac:dyDescent="0.25"/>
  <cols>
    <col min="1" max="1" width="4" style="50" customWidth="1"/>
    <col min="2" max="2" width="11.42578125" style="47" customWidth="1"/>
    <col min="3" max="3" width="61.5703125" style="47" customWidth="1"/>
    <col min="4" max="4" width="35.42578125" style="30" customWidth="1"/>
    <col min="5" max="5" width="7.7109375" style="47" customWidth="1"/>
    <col min="6" max="6" width="7.140625" style="47" customWidth="1"/>
    <col min="7" max="7" width="17" style="47" customWidth="1"/>
    <col min="8" max="8" width="19.5703125" style="47" customWidth="1"/>
    <col min="9" max="9" width="18.85546875" style="47" customWidth="1"/>
    <col min="10" max="10" width="52.28515625" style="47" customWidth="1"/>
    <col min="11" max="11" width="45.140625" style="47" customWidth="1"/>
    <col min="12" max="12" width="38" style="47" customWidth="1"/>
    <col min="13" max="13" width="4" style="47" customWidth="1"/>
    <col min="14" max="14" width="24.28515625" style="47" customWidth="1"/>
    <col min="15" max="15" width="8.28515625" style="47" customWidth="1"/>
    <col min="16" max="16" width="9" style="47" customWidth="1"/>
    <col min="17" max="17" width="5.28515625" style="47" customWidth="1"/>
    <col min="18" max="18" width="29" style="47" customWidth="1"/>
    <col min="19" max="19" width="11.42578125" style="47" customWidth="1"/>
    <col min="20" max="20" width="23.5703125" style="47" customWidth="1"/>
    <col min="21" max="21" width="18.5703125" style="47" customWidth="1"/>
    <col min="22" max="22" width="11.42578125" style="47" customWidth="1"/>
    <col min="23" max="23" width="39.42578125" style="47" bestFit="1" customWidth="1"/>
    <col min="24" max="24" width="14.140625" style="50" customWidth="1"/>
    <col min="25" max="16384" width="11.42578125" style="47" hidden="1"/>
  </cols>
  <sheetData>
    <row r="1" spans="1:24" s="50" customFormat="1" ht="13.5" thickBot="1" x14ac:dyDescent="0.3">
      <c r="D1" s="51"/>
    </row>
    <row r="2" spans="1:24" ht="139.5" customHeight="1" thickBot="1" x14ac:dyDescent="0.3">
      <c r="B2" s="219" t="s">
        <v>176</v>
      </c>
      <c r="C2" s="220"/>
      <c r="D2" s="220"/>
      <c r="E2" s="220"/>
      <c r="F2" s="220"/>
      <c r="G2" s="220"/>
      <c r="H2" s="220"/>
      <c r="I2" s="220"/>
      <c r="J2" s="220"/>
      <c r="K2" s="220"/>
      <c r="L2" s="220"/>
      <c r="M2" s="220"/>
      <c r="N2" s="220"/>
      <c r="O2" s="220"/>
      <c r="P2" s="220"/>
      <c r="Q2" s="220"/>
      <c r="R2" s="220"/>
      <c r="S2" s="220"/>
      <c r="T2" s="220"/>
      <c r="U2" s="220"/>
      <c r="V2" s="220"/>
      <c r="W2" s="221"/>
    </row>
    <row r="3" spans="1:24" ht="24" customHeight="1" thickBot="1" x14ac:dyDescent="0.3">
      <c r="B3" s="222" t="s">
        <v>175</v>
      </c>
      <c r="C3" s="223"/>
      <c r="D3" s="223"/>
      <c r="E3" s="223"/>
      <c r="F3" s="223"/>
      <c r="G3" s="223"/>
      <c r="H3" s="223"/>
      <c r="I3" s="223"/>
      <c r="J3" s="223"/>
      <c r="K3" s="223"/>
      <c r="L3" s="223"/>
      <c r="M3" s="223"/>
      <c r="N3" s="223"/>
      <c r="O3" s="223"/>
      <c r="P3" s="223"/>
      <c r="Q3" s="223"/>
      <c r="R3" s="223"/>
      <c r="S3" s="223"/>
      <c r="T3" s="223"/>
      <c r="U3" s="223"/>
      <c r="V3" s="223"/>
      <c r="W3" s="224"/>
    </row>
    <row r="4" spans="1:24" s="16" customFormat="1" ht="24" customHeight="1" x14ac:dyDescent="0.25">
      <c r="A4" s="65"/>
      <c r="B4" s="31" t="s">
        <v>30</v>
      </c>
      <c r="C4" s="74" t="s">
        <v>240</v>
      </c>
      <c r="D4" s="62" t="s">
        <v>68</v>
      </c>
      <c r="E4" s="74" t="s">
        <v>80</v>
      </c>
      <c r="F4" s="74" t="s">
        <v>81</v>
      </c>
      <c r="G4" s="225" t="s">
        <v>94</v>
      </c>
      <c r="H4" s="225"/>
      <c r="I4" s="74" t="s">
        <v>162</v>
      </c>
      <c r="J4" s="74" t="s">
        <v>166</v>
      </c>
      <c r="K4" s="74" t="s">
        <v>186</v>
      </c>
      <c r="L4" s="74" t="s">
        <v>187</v>
      </c>
      <c r="M4" s="225" t="s">
        <v>169</v>
      </c>
      <c r="N4" s="225"/>
      <c r="O4" s="225"/>
      <c r="P4" s="225"/>
      <c r="Q4" s="225"/>
      <c r="R4" s="74" t="s">
        <v>94</v>
      </c>
      <c r="S4" s="225" t="s">
        <v>170</v>
      </c>
      <c r="T4" s="225"/>
      <c r="U4" s="225"/>
      <c r="V4" s="226"/>
      <c r="W4" s="97" t="s">
        <v>174</v>
      </c>
      <c r="X4" s="65"/>
    </row>
    <row r="5" spans="1:24" ht="69" customHeight="1" x14ac:dyDescent="0.25">
      <c r="B5" s="33">
        <v>1</v>
      </c>
      <c r="C5" s="34" t="s">
        <v>59</v>
      </c>
      <c r="D5" s="35" t="s">
        <v>128</v>
      </c>
      <c r="E5" s="36"/>
      <c r="F5" s="48" t="s">
        <v>67</v>
      </c>
      <c r="G5" s="208" t="str">
        <f>IF(E5="X","Aplica: ",IF(F5="X","Debe implementar:  " )) &amp; D5</f>
        <v>Debe implementar:  Sistema de Verificación de Calidad</v>
      </c>
      <c r="H5" s="208"/>
      <c r="I5" s="42" t="s">
        <v>164</v>
      </c>
      <c r="J5" s="170" t="str">
        <f>IF(F5="X","La empresa debe diseñares donde es necesario contar con el apoyo de algunas técnicas que ayuden a su desarrollo, para verificar la calidad de la compañia.",IF(E5="X"," "))</f>
        <v>La empresa debe diseñares donde es necesario contar con el apoyo de algunas técnicas que ayuden a su desarrollo, para verificar la calidad de la compañia.</v>
      </c>
      <c r="K5" s="171" t="s">
        <v>223</v>
      </c>
      <c r="L5" s="71"/>
      <c r="M5" s="259"/>
      <c r="N5" s="259"/>
      <c r="O5" s="259"/>
      <c r="P5" s="259"/>
      <c r="Q5" s="259"/>
      <c r="R5" s="208" t="s">
        <v>167</v>
      </c>
      <c r="S5" s="260"/>
      <c r="T5" s="260"/>
      <c r="U5" s="260"/>
      <c r="V5" s="261"/>
      <c r="W5" s="154" t="s">
        <v>173</v>
      </c>
    </row>
    <row r="6" spans="1:24" ht="67.5" customHeight="1" x14ac:dyDescent="0.25">
      <c r="B6" s="33">
        <v>2</v>
      </c>
      <c r="C6" s="34" t="s">
        <v>60</v>
      </c>
      <c r="D6" s="35" t="s">
        <v>138</v>
      </c>
      <c r="E6" s="36"/>
      <c r="F6" s="48" t="s">
        <v>67</v>
      </c>
      <c r="G6" s="208" t="str">
        <f t="shared" ref="G6:G14" si="0">IF(E6="X","Aplica: ",IF(F6="X","Debe implementar:  " )) &amp; D6</f>
        <v xml:space="preserve">Debe implementar:  Implementacion normatividad </v>
      </c>
      <c r="H6" s="208"/>
      <c r="I6" s="42" t="s">
        <v>163</v>
      </c>
      <c r="J6" s="170" t="str">
        <f t="shared" ref="J6:J14" si="1">IF(F6="X","La empresa debe diseñares donde es necesario contar con el apoyo de algunas técnicas que ayuden a su desarrollo, para verificar la calidad de la compañia.",IF(E6="X"," "))</f>
        <v>La empresa debe diseñares donde es necesario contar con el apoyo de algunas técnicas que ayuden a su desarrollo, para verificar la calidad de la compañia.</v>
      </c>
      <c r="K6" s="171" t="s">
        <v>224</v>
      </c>
      <c r="L6" s="71"/>
      <c r="M6" s="259"/>
      <c r="N6" s="259"/>
      <c r="O6" s="259"/>
      <c r="P6" s="259"/>
      <c r="Q6" s="259"/>
      <c r="R6" s="208"/>
      <c r="S6" s="260"/>
      <c r="T6" s="260"/>
      <c r="U6" s="260"/>
      <c r="V6" s="261"/>
      <c r="W6" s="154" t="s">
        <v>241</v>
      </c>
    </row>
    <row r="7" spans="1:24" ht="60" customHeight="1" x14ac:dyDescent="0.25">
      <c r="B7" s="33">
        <v>3</v>
      </c>
      <c r="C7" s="34" t="s">
        <v>61</v>
      </c>
      <c r="D7" s="35" t="s">
        <v>139</v>
      </c>
      <c r="E7" s="36" t="s">
        <v>67</v>
      </c>
      <c r="F7" s="48"/>
      <c r="G7" s="208" t="str">
        <f t="shared" si="0"/>
        <v xml:space="preserve">Aplica: Involucrar al capital humano en la gestion de la calidad </v>
      </c>
      <c r="H7" s="208"/>
      <c r="I7" s="42" t="s">
        <v>165</v>
      </c>
      <c r="J7" s="170" t="str">
        <f t="shared" si="1"/>
        <v xml:space="preserve"> </v>
      </c>
      <c r="K7" s="170"/>
      <c r="L7" s="71"/>
      <c r="M7" s="259"/>
      <c r="N7" s="259"/>
      <c r="O7" s="259"/>
      <c r="P7" s="259"/>
      <c r="Q7" s="259"/>
      <c r="R7" s="208"/>
      <c r="S7" s="260"/>
      <c r="T7" s="260"/>
      <c r="U7" s="260"/>
      <c r="V7" s="261"/>
      <c r="W7" s="154"/>
    </row>
    <row r="8" spans="1:24" ht="61.5" customHeight="1" x14ac:dyDescent="0.25">
      <c r="B8" s="33">
        <v>4</v>
      </c>
      <c r="C8" s="34" t="s">
        <v>62</v>
      </c>
      <c r="D8" s="35" t="s">
        <v>129</v>
      </c>
      <c r="E8" s="36"/>
      <c r="F8" s="48" t="s">
        <v>67</v>
      </c>
      <c r="G8" s="208" t="str">
        <f t="shared" si="0"/>
        <v xml:space="preserve">Debe implementar:  Politicas de calidad </v>
      </c>
      <c r="H8" s="208"/>
      <c r="I8" s="42" t="s">
        <v>164</v>
      </c>
      <c r="J8" s="170" t="str">
        <f t="shared" si="1"/>
        <v>La empresa debe diseñares donde es necesario contar con el apoyo de algunas técnicas que ayuden a su desarrollo, para verificar la calidad de la compañia.</v>
      </c>
      <c r="K8" s="171" t="s">
        <v>225</v>
      </c>
      <c r="L8" s="71"/>
      <c r="M8" s="259"/>
      <c r="N8" s="259"/>
      <c r="O8" s="259"/>
      <c r="P8" s="259"/>
      <c r="Q8" s="259"/>
      <c r="R8" s="208"/>
      <c r="S8" s="260"/>
      <c r="T8" s="260"/>
      <c r="U8" s="260"/>
      <c r="V8" s="261"/>
      <c r="W8" s="154"/>
    </row>
    <row r="9" spans="1:24" ht="53.25" customHeight="1" x14ac:dyDescent="0.25">
      <c r="B9" s="33">
        <v>5</v>
      </c>
      <c r="C9" s="34" t="s">
        <v>63</v>
      </c>
      <c r="D9" s="35" t="s">
        <v>130</v>
      </c>
      <c r="E9" s="36" t="s">
        <v>67</v>
      </c>
      <c r="F9" s="48"/>
      <c r="G9" s="208" t="str">
        <f t="shared" si="0"/>
        <v>Aplica: Ciclo PHVA</v>
      </c>
      <c r="H9" s="208"/>
      <c r="I9" s="42" t="s">
        <v>164</v>
      </c>
      <c r="J9" s="170" t="str">
        <f t="shared" si="1"/>
        <v xml:space="preserve"> </v>
      </c>
      <c r="K9" s="170" t="s">
        <v>226</v>
      </c>
      <c r="L9" s="71"/>
      <c r="M9" s="259"/>
      <c r="N9" s="259"/>
      <c r="O9" s="259"/>
      <c r="P9" s="259"/>
      <c r="Q9" s="259"/>
      <c r="R9" s="208"/>
      <c r="S9" s="260"/>
      <c r="T9" s="260"/>
      <c r="U9" s="260"/>
      <c r="V9" s="261"/>
      <c r="W9" s="154"/>
    </row>
    <row r="10" spans="1:24" ht="78" customHeight="1" x14ac:dyDescent="0.25">
      <c r="B10" s="33">
        <v>6</v>
      </c>
      <c r="C10" s="34" t="s">
        <v>64</v>
      </c>
      <c r="D10" s="35" t="s">
        <v>131</v>
      </c>
      <c r="E10" s="36" t="s">
        <v>67</v>
      </c>
      <c r="F10" s="48"/>
      <c r="G10" s="208" t="str">
        <f t="shared" si="0"/>
        <v>Aplica: Identificación de actividades por procesos</v>
      </c>
      <c r="H10" s="208"/>
      <c r="I10" s="42" t="s">
        <v>164</v>
      </c>
      <c r="J10" s="170" t="str">
        <f t="shared" si="1"/>
        <v xml:space="preserve"> </v>
      </c>
      <c r="K10" s="172" t="s">
        <v>227</v>
      </c>
      <c r="L10" s="71"/>
      <c r="M10" s="259"/>
      <c r="N10" s="259"/>
      <c r="O10" s="259"/>
      <c r="P10" s="259"/>
      <c r="Q10" s="259"/>
      <c r="R10" s="208"/>
      <c r="S10" s="260"/>
      <c r="T10" s="260"/>
      <c r="U10" s="260"/>
      <c r="V10" s="261"/>
      <c r="W10" s="154"/>
    </row>
    <row r="11" spans="1:24" ht="45.75" customHeight="1" thickBot="1" x14ac:dyDescent="0.3">
      <c r="B11" s="33">
        <v>7</v>
      </c>
      <c r="C11" s="34" t="s">
        <v>65</v>
      </c>
      <c r="D11" s="35" t="s">
        <v>132</v>
      </c>
      <c r="E11" s="36" t="s">
        <v>67</v>
      </c>
      <c r="F11" s="48"/>
      <c r="G11" s="208" t="str">
        <f t="shared" si="0"/>
        <v>Aplica: Documentos Soporte</v>
      </c>
      <c r="H11" s="208"/>
      <c r="I11" s="42" t="s">
        <v>165</v>
      </c>
      <c r="J11" s="170" t="str">
        <f t="shared" si="1"/>
        <v xml:space="preserve"> </v>
      </c>
      <c r="K11" s="171"/>
      <c r="L11" s="71"/>
      <c r="M11" s="259"/>
      <c r="N11" s="259"/>
      <c r="O11" s="259"/>
      <c r="P11" s="259"/>
      <c r="Q11" s="259"/>
      <c r="R11" s="208"/>
      <c r="S11" s="49"/>
      <c r="T11" s="48" t="s">
        <v>162</v>
      </c>
      <c r="U11" s="48" t="s">
        <v>168</v>
      </c>
      <c r="V11" s="57"/>
      <c r="W11" s="60"/>
    </row>
    <row r="12" spans="1:24" ht="64.5" customHeight="1" x14ac:dyDescent="0.25">
      <c r="B12" s="33">
        <v>8</v>
      </c>
      <c r="C12" s="34" t="s">
        <v>133</v>
      </c>
      <c r="D12" s="35" t="s">
        <v>134</v>
      </c>
      <c r="E12" s="36" t="s">
        <v>67</v>
      </c>
      <c r="F12" s="48"/>
      <c r="G12" s="208" t="str">
        <f t="shared" si="0"/>
        <v>Aplica: Seguimiento del proceso de producción bajo estandares de calidad</v>
      </c>
      <c r="H12" s="208"/>
      <c r="I12" s="42" t="s">
        <v>165</v>
      </c>
      <c r="J12" s="170" t="str">
        <f t="shared" si="1"/>
        <v xml:space="preserve"> </v>
      </c>
      <c r="K12" s="170" t="s">
        <v>228</v>
      </c>
      <c r="L12" s="71"/>
      <c r="M12" s="259"/>
      <c r="N12" s="259"/>
      <c r="O12" s="259"/>
      <c r="P12" s="259"/>
      <c r="Q12" s="259"/>
      <c r="R12" s="208"/>
      <c r="S12" s="49"/>
      <c r="T12" s="48" t="s">
        <v>163</v>
      </c>
      <c r="U12" s="48">
        <f>COUNTIF(I5:I14,"1= CRITICO")</f>
        <v>1</v>
      </c>
      <c r="V12" s="57"/>
      <c r="W12" s="45" t="s">
        <v>244</v>
      </c>
    </row>
    <row r="13" spans="1:24" ht="75" customHeight="1" x14ac:dyDescent="0.2">
      <c r="B13" s="33">
        <v>9</v>
      </c>
      <c r="C13" s="34" t="s">
        <v>66</v>
      </c>
      <c r="D13" s="35" t="s">
        <v>135</v>
      </c>
      <c r="E13" s="36" t="s">
        <v>67</v>
      </c>
      <c r="F13" s="48"/>
      <c r="G13" s="208" t="str">
        <f t="shared" si="0"/>
        <v xml:space="preserve">Aplica: Acciones correctivas </v>
      </c>
      <c r="H13" s="208"/>
      <c r="I13" s="42" t="s">
        <v>165</v>
      </c>
      <c r="J13" s="170" t="str">
        <f t="shared" si="1"/>
        <v xml:space="preserve"> </v>
      </c>
      <c r="K13" s="176" t="s">
        <v>229</v>
      </c>
      <c r="L13" s="71"/>
      <c r="M13" s="164"/>
      <c r="N13" s="262" t="s">
        <v>140</v>
      </c>
      <c r="O13" s="166" t="s">
        <v>80</v>
      </c>
      <c r="P13" s="166" t="s">
        <v>81</v>
      </c>
      <c r="Q13" s="164"/>
      <c r="R13" s="208"/>
      <c r="S13" s="49"/>
      <c r="T13" s="48" t="s">
        <v>164</v>
      </c>
      <c r="U13" s="48">
        <f>COUNTIF(I5:I14,"2= TOLERABLE")</f>
        <v>4</v>
      </c>
      <c r="V13" s="57"/>
      <c r="W13" s="59"/>
    </row>
    <row r="14" spans="1:24" ht="64.5" customHeight="1" thickBot="1" x14ac:dyDescent="0.3">
      <c r="B14" s="37">
        <v>10</v>
      </c>
      <c r="C14" s="38" t="s">
        <v>136</v>
      </c>
      <c r="D14" s="39" t="s">
        <v>137</v>
      </c>
      <c r="E14" s="40" t="s">
        <v>67</v>
      </c>
      <c r="F14" s="53"/>
      <c r="G14" s="208" t="str">
        <f t="shared" si="0"/>
        <v xml:space="preserve">Aplica: Mejora Continua </v>
      </c>
      <c r="H14" s="208"/>
      <c r="I14" s="54" t="s">
        <v>165</v>
      </c>
      <c r="J14" s="170" t="str">
        <f t="shared" si="1"/>
        <v xml:space="preserve"> </v>
      </c>
      <c r="K14" s="171" t="s">
        <v>230</v>
      </c>
      <c r="L14" s="72"/>
      <c r="M14" s="165"/>
      <c r="N14" s="263"/>
      <c r="O14" s="167">
        <f>COUNTIF(E5:E14, "x")</f>
        <v>7</v>
      </c>
      <c r="P14" s="167">
        <f>COUNTIF(F4:F14, "x")</f>
        <v>3</v>
      </c>
      <c r="Q14" s="165"/>
      <c r="R14" s="258"/>
      <c r="S14" s="56"/>
      <c r="T14" s="53" t="s">
        <v>165</v>
      </c>
      <c r="U14" s="53">
        <f>COUNTIF(I7:I15,"3=OPTIMO")</f>
        <v>5</v>
      </c>
      <c r="V14" s="58"/>
      <c r="W14" s="60"/>
    </row>
    <row r="15" spans="1:24" s="50" customFormat="1" ht="15" x14ac:dyDescent="0.25">
      <c r="D15" s="51"/>
      <c r="L15" s="151"/>
    </row>
  </sheetData>
  <mergeCells count="19">
    <mergeCell ref="G10:H10"/>
    <mergeCell ref="G11:H11"/>
    <mergeCell ref="G12:H12"/>
    <mergeCell ref="B3:W3"/>
    <mergeCell ref="B2:W2"/>
    <mergeCell ref="G4:H4"/>
    <mergeCell ref="G5:H5"/>
    <mergeCell ref="G6:H6"/>
    <mergeCell ref="M4:Q4"/>
    <mergeCell ref="S4:V4"/>
    <mergeCell ref="R5:R14"/>
    <mergeCell ref="M5:Q12"/>
    <mergeCell ref="S5:V10"/>
    <mergeCell ref="G7:H7"/>
    <mergeCell ref="G13:H13"/>
    <mergeCell ref="G14:H14"/>
    <mergeCell ref="N13:N14"/>
    <mergeCell ref="G8:H8"/>
    <mergeCell ref="G9:H9"/>
  </mergeCells>
  <conditionalFormatting sqref="I5:I14">
    <cfRule type="cellIs" dxfId="22" priority="22" operator="equal">
      <formula>$T$14</formula>
    </cfRule>
    <cfRule type="cellIs" dxfId="21" priority="23" operator="equal">
      <formula>$T$13</formula>
    </cfRule>
    <cfRule type="cellIs" dxfId="20" priority="24" operator="equal">
      <formula>$T$12</formula>
    </cfRule>
    <cfRule type="containsText" dxfId="19" priority="25" operator="containsText" text="1= CRITICO">
      <formula>NOT(ISERROR(SEARCH("1= CRITICO",I5)))</formula>
    </cfRule>
    <cfRule type="cellIs" dxfId="18" priority="26" operator="equal">
      <formula>$T$13</formula>
    </cfRule>
    <cfRule type="cellIs" dxfId="17" priority="27" operator="equal">
      <formula>$T$14</formula>
    </cfRule>
    <cfRule type="cellIs" dxfId="16" priority="28" operator="equal">
      <formula>$T$12</formula>
    </cfRule>
    <cfRule type="cellIs" dxfId="15" priority="29" operator="equal">
      <formula>$T$14</formula>
    </cfRule>
    <cfRule type="cellIs" dxfId="14" priority="30" operator="equal">
      <formula>$T$13</formula>
    </cfRule>
    <cfRule type="cellIs" dxfId="13" priority="31" operator="equal">
      <formula>$T$12</formula>
    </cfRule>
  </conditionalFormatting>
  <dataValidations count="1">
    <dataValidation type="list" allowBlank="1" showInputMessage="1" showErrorMessage="1" promptTitle="PONDERACION" sqref="I5:I14">
      <formula1>$T$12:$T$14</formula1>
    </dataValidation>
  </dataValidation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Documento" dvAspect="DVASPECT_ICON" shapeId="6147" r:id="rId4">
          <objectPr defaultSize="0" autoPict="0" r:id="rId5">
            <anchor moveWithCells="1">
              <from>
                <xdr:col>11</xdr:col>
                <xdr:colOff>714375</xdr:colOff>
                <xdr:row>5</xdr:row>
                <xdr:rowOff>66675</xdr:rowOff>
              </from>
              <to>
                <xdr:col>11</xdr:col>
                <xdr:colOff>1743075</xdr:colOff>
                <xdr:row>5</xdr:row>
                <xdr:rowOff>771525</xdr:rowOff>
              </to>
            </anchor>
          </objectPr>
        </oleObject>
      </mc:Choice>
      <mc:Fallback>
        <oleObject progId="Documento" dvAspect="DVASPECT_ICON" shapeId="6147" r:id="rId4"/>
      </mc:Fallback>
    </mc:AlternateContent>
    <mc:AlternateContent xmlns:mc="http://schemas.openxmlformats.org/markup-compatibility/2006">
      <mc:Choice Requires="x14">
        <oleObject progId="Documento" dvAspect="DVASPECT_ICON" shapeId="6148" r:id="rId6">
          <objectPr defaultSize="0" autoPict="0" r:id="rId7">
            <anchor moveWithCells="1">
              <from>
                <xdr:col>11</xdr:col>
                <xdr:colOff>742950</xdr:colOff>
                <xdr:row>6</xdr:row>
                <xdr:rowOff>95250</xdr:rowOff>
              </from>
              <to>
                <xdr:col>11</xdr:col>
                <xdr:colOff>1771650</xdr:colOff>
                <xdr:row>6</xdr:row>
                <xdr:rowOff>666750</xdr:rowOff>
              </to>
            </anchor>
          </objectPr>
        </oleObject>
      </mc:Choice>
      <mc:Fallback>
        <oleObject progId="Documento" dvAspect="DVASPECT_ICON" shapeId="6148" r:id="rId6"/>
      </mc:Fallback>
    </mc:AlternateContent>
    <mc:AlternateContent xmlns:mc="http://schemas.openxmlformats.org/markup-compatibility/2006">
      <mc:Choice Requires="x14">
        <oleObject progId="Documento" dvAspect="DVASPECT_ICON" shapeId="6149" r:id="rId8">
          <objectPr defaultSize="0" autoPict="0" r:id="rId9">
            <anchor moveWithCells="1">
              <from>
                <xdr:col>11</xdr:col>
                <xdr:colOff>752475</xdr:colOff>
                <xdr:row>7</xdr:row>
                <xdr:rowOff>85725</xdr:rowOff>
              </from>
              <to>
                <xdr:col>11</xdr:col>
                <xdr:colOff>1771650</xdr:colOff>
                <xdr:row>7</xdr:row>
                <xdr:rowOff>514350</xdr:rowOff>
              </to>
            </anchor>
          </objectPr>
        </oleObject>
      </mc:Choice>
      <mc:Fallback>
        <oleObject progId="Documento" dvAspect="DVASPECT_ICON" shapeId="6149" r:id="rId8"/>
      </mc:Fallback>
    </mc:AlternateContent>
    <mc:AlternateContent xmlns:mc="http://schemas.openxmlformats.org/markup-compatibility/2006">
      <mc:Choice Requires="x14">
        <oleObject progId="Documento" dvAspect="DVASPECT_ICON" shapeId="6150" r:id="rId10">
          <objectPr defaultSize="0" autoPict="0" r:id="rId11">
            <anchor moveWithCells="1">
              <from>
                <xdr:col>11</xdr:col>
                <xdr:colOff>752475</xdr:colOff>
                <xdr:row>8</xdr:row>
                <xdr:rowOff>47625</xdr:rowOff>
              </from>
              <to>
                <xdr:col>11</xdr:col>
                <xdr:colOff>1771650</xdr:colOff>
                <xdr:row>8</xdr:row>
                <xdr:rowOff>504825</xdr:rowOff>
              </to>
            </anchor>
          </objectPr>
        </oleObject>
      </mc:Choice>
      <mc:Fallback>
        <oleObject progId="Documento" dvAspect="DVASPECT_ICON" shapeId="6150" r:id="rId10"/>
      </mc:Fallback>
    </mc:AlternateContent>
    <mc:AlternateContent xmlns:mc="http://schemas.openxmlformats.org/markup-compatibility/2006">
      <mc:Choice Requires="x14">
        <oleObject progId="Documento" dvAspect="DVASPECT_ICON" shapeId="6151" r:id="rId12">
          <objectPr defaultSize="0" autoPict="0" r:id="rId13">
            <anchor moveWithCells="1">
              <from>
                <xdr:col>11</xdr:col>
                <xdr:colOff>752475</xdr:colOff>
                <xdr:row>9</xdr:row>
                <xdr:rowOff>152400</xdr:rowOff>
              </from>
              <to>
                <xdr:col>11</xdr:col>
                <xdr:colOff>1781175</xdr:colOff>
                <xdr:row>9</xdr:row>
                <xdr:rowOff>847725</xdr:rowOff>
              </to>
            </anchor>
          </objectPr>
        </oleObject>
      </mc:Choice>
      <mc:Fallback>
        <oleObject progId="Documento" dvAspect="DVASPECT_ICON" shapeId="6151" r:id="rId12"/>
      </mc:Fallback>
    </mc:AlternateContent>
    <mc:AlternateContent xmlns:mc="http://schemas.openxmlformats.org/markup-compatibility/2006">
      <mc:Choice Requires="x14">
        <oleObject progId="Documento" dvAspect="DVASPECT_ICON" shapeId="6152" r:id="rId14">
          <objectPr defaultSize="0" autoPict="0" r:id="rId15">
            <anchor moveWithCells="1">
              <from>
                <xdr:col>11</xdr:col>
                <xdr:colOff>742950</xdr:colOff>
                <xdr:row>10</xdr:row>
                <xdr:rowOff>57150</xdr:rowOff>
              </from>
              <to>
                <xdr:col>11</xdr:col>
                <xdr:colOff>1800225</xdr:colOff>
                <xdr:row>10</xdr:row>
                <xdr:rowOff>514350</xdr:rowOff>
              </to>
            </anchor>
          </objectPr>
        </oleObject>
      </mc:Choice>
      <mc:Fallback>
        <oleObject progId="Documento" dvAspect="DVASPECT_ICON" shapeId="6152" r:id="rId14"/>
      </mc:Fallback>
    </mc:AlternateContent>
    <mc:AlternateContent xmlns:mc="http://schemas.openxmlformats.org/markup-compatibility/2006">
      <mc:Choice Requires="x14">
        <oleObject progId="Documento" dvAspect="DVASPECT_ICON" shapeId="6153" r:id="rId16">
          <objectPr defaultSize="0" autoPict="0" r:id="rId17">
            <anchor moveWithCells="1">
              <from>
                <xdr:col>11</xdr:col>
                <xdr:colOff>752475</xdr:colOff>
                <xdr:row>11</xdr:row>
                <xdr:rowOff>104775</xdr:rowOff>
              </from>
              <to>
                <xdr:col>11</xdr:col>
                <xdr:colOff>1809750</xdr:colOff>
                <xdr:row>11</xdr:row>
                <xdr:rowOff>685800</xdr:rowOff>
              </to>
            </anchor>
          </objectPr>
        </oleObject>
      </mc:Choice>
      <mc:Fallback>
        <oleObject progId="Documento" dvAspect="DVASPECT_ICON" shapeId="6153" r:id="rId16"/>
      </mc:Fallback>
    </mc:AlternateContent>
    <mc:AlternateContent xmlns:mc="http://schemas.openxmlformats.org/markup-compatibility/2006">
      <mc:Choice Requires="x14">
        <oleObject progId="Documento" dvAspect="DVASPECT_ICON" shapeId="6154" r:id="rId18">
          <objectPr defaultSize="0" autoPict="0" r:id="rId19">
            <anchor moveWithCells="1">
              <from>
                <xdr:col>11</xdr:col>
                <xdr:colOff>752475</xdr:colOff>
                <xdr:row>12</xdr:row>
                <xdr:rowOff>142875</xdr:rowOff>
              </from>
              <to>
                <xdr:col>11</xdr:col>
                <xdr:colOff>1809750</xdr:colOff>
                <xdr:row>12</xdr:row>
                <xdr:rowOff>733425</xdr:rowOff>
              </to>
            </anchor>
          </objectPr>
        </oleObject>
      </mc:Choice>
      <mc:Fallback>
        <oleObject progId="Documento" dvAspect="DVASPECT_ICON" shapeId="6154" r:id="rId18"/>
      </mc:Fallback>
    </mc:AlternateContent>
    <mc:AlternateContent xmlns:mc="http://schemas.openxmlformats.org/markup-compatibility/2006">
      <mc:Choice Requires="x14">
        <oleObject progId="Documento" dvAspect="DVASPECT_ICON" shapeId="6155" r:id="rId20">
          <objectPr defaultSize="0" autoPict="0" r:id="rId21">
            <anchor moveWithCells="1">
              <from>
                <xdr:col>11</xdr:col>
                <xdr:colOff>752475</xdr:colOff>
                <xdr:row>13</xdr:row>
                <xdr:rowOff>133350</xdr:rowOff>
              </from>
              <to>
                <xdr:col>11</xdr:col>
                <xdr:colOff>1809750</xdr:colOff>
                <xdr:row>13</xdr:row>
                <xdr:rowOff>657225</xdr:rowOff>
              </to>
            </anchor>
          </objectPr>
        </oleObject>
      </mc:Choice>
      <mc:Fallback>
        <oleObject progId="Documento" dvAspect="DVASPECT_ICON" shapeId="6155" r:id="rId20"/>
      </mc:Fallback>
    </mc:AlternateContent>
    <mc:AlternateContent xmlns:mc="http://schemas.openxmlformats.org/markup-compatibility/2006">
      <mc:Choice Requires="x14">
        <oleObject progId="AcroExch.pdfxml.1" dvAspect="DVASPECT_ICON" shapeId="6156" r:id="rId22">
          <objectPr defaultSize="0" autoPict="0" r:id="rId23">
            <anchor moveWithCells="1">
              <from>
                <xdr:col>11</xdr:col>
                <xdr:colOff>695325</xdr:colOff>
                <xdr:row>4</xdr:row>
                <xdr:rowOff>85725</xdr:rowOff>
              </from>
              <to>
                <xdr:col>11</xdr:col>
                <xdr:colOff>1743075</xdr:colOff>
                <xdr:row>4</xdr:row>
                <xdr:rowOff>676275</xdr:rowOff>
              </to>
            </anchor>
          </objectPr>
        </oleObject>
      </mc:Choice>
      <mc:Fallback>
        <oleObject progId="AcroExch.pdfxml.1" dvAspect="DVASPECT_ICON" shapeId="6156" r:id="rId22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4:W16"/>
  <sheetViews>
    <sheetView topLeftCell="K1" zoomScale="69" zoomScaleNormal="69" workbookViewId="0">
      <selection activeCell="L14" sqref="L14"/>
    </sheetView>
  </sheetViews>
  <sheetFormatPr baseColWidth="10" defaultRowHeight="14.25" x14ac:dyDescent="0.2"/>
  <cols>
    <col min="1" max="1" width="11.42578125" style="1"/>
    <col min="2" max="2" width="6.85546875" style="1" customWidth="1"/>
    <col min="3" max="3" width="62.7109375" style="16" customWidth="1"/>
    <col min="4" max="4" width="38.85546875" style="14" customWidth="1"/>
    <col min="5" max="5" width="7.7109375" style="1" customWidth="1"/>
    <col min="6" max="6" width="8.140625" style="1" customWidth="1"/>
    <col min="7" max="7" width="36.28515625" style="1" customWidth="1"/>
    <col min="8" max="8" width="11.42578125" style="1"/>
    <col min="9" max="9" width="23.85546875" style="1" customWidth="1"/>
    <col min="10" max="10" width="37.140625" style="1" customWidth="1"/>
    <col min="11" max="11" width="36.85546875" style="1" customWidth="1"/>
    <col min="12" max="12" width="28.5703125" style="1" customWidth="1"/>
    <col min="13" max="13" width="11.42578125" style="1"/>
    <col min="14" max="14" width="19.28515625" style="1" customWidth="1"/>
    <col min="15" max="17" width="11.42578125" style="1"/>
    <col min="18" max="18" width="34.28515625" style="1" customWidth="1"/>
    <col min="19" max="19" width="11.42578125" style="1"/>
    <col min="20" max="20" width="19.140625" style="1" bestFit="1" customWidth="1"/>
    <col min="21" max="21" width="14.85546875" style="1" bestFit="1" customWidth="1"/>
    <col min="22" max="22" width="11.42578125" style="1"/>
    <col min="23" max="23" width="39.42578125" style="1" bestFit="1" customWidth="1"/>
    <col min="24" max="16384" width="11.42578125" style="1"/>
  </cols>
  <sheetData>
    <row r="4" spans="1:23" s="47" customFormat="1" ht="139.5" customHeight="1" x14ac:dyDescent="0.25">
      <c r="A4" s="50"/>
      <c r="B4" s="210" t="s">
        <v>176</v>
      </c>
      <c r="C4" s="210"/>
      <c r="D4" s="210"/>
      <c r="E4" s="210"/>
      <c r="F4" s="210"/>
      <c r="G4" s="210"/>
      <c r="H4" s="210"/>
      <c r="I4" s="210"/>
      <c r="J4" s="210"/>
      <c r="K4" s="210"/>
      <c r="L4" s="210"/>
      <c r="M4" s="210"/>
      <c r="N4" s="210"/>
      <c r="O4" s="210"/>
      <c r="P4" s="210"/>
      <c r="Q4" s="210"/>
      <c r="R4" s="210"/>
      <c r="S4" s="210"/>
      <c r="T4" s="210"/>
      <c r="U4" s="210"/>
      <c r="V4" s="210"/>
      <c r="W4" s="210"/>
    </row>
    <row r="5" spans="1:23" s="47" customFormat="1" ht="24" customHeight="1" x14ac:dyDescent="0.25">
      <c r="A5" s="50"/>
      <c r="B5" s="212" t="s">
        <v>175</v>
      </c>
      <c r="C5" s="212"/>
      <c r="D5" s="212"/>
      <c r="E5" s="212"/>
      <c r="F5" s="212"/>
      <c r="G5" s="212"/>
      <c r="H5" s="212"/>
      <c r="I5" s="212"/>
      <c r="J5" s="212"/>
      <c r="K5" s="212"/>
      <c r="L5" s="212"/>
      <c r="M5" s="212"/>
      <c r="N5" s="212"/>
      <c r="O5" s="212"/>
      <c r="P5" s="212"/>
      <c r="Q5" s="212"/>
      <c r="R5" s="212"/>
      <c r="S5" s="212"/>
      <c r="T5" s="212"/>
      <c r="U5" s="212"/>
      <c r="V5" s="212"/>
      <c r="W5" s="212"/>
    </row>
    <row r="6" spans="1:23" s="16" customFormat="1" ht="24" customHeight="1" x14ac:dyDescent="0.25">
      <c r="A6" s="65"/>
      <c r="B6" s="125" t="s">
        <v>30</v>
      </c>
      <c r="C6" s="125" t="s">
        <v>82</v>
      </c>
      <c r="D6" s="117" t="s">
        <v>68</v>
      </c>
      <c r="E6" s="125" t="s">
        <v>80</v>
      </c>
      <c r="F6" s="125" t="s">
        <v>81</v>
      </c>
      <c r="G6" s="211" t="s">
        <v>94</v>
      </c>
      <c r="H6" s="211"/>
      <c r="I6" s="125" t="s">
        <v>162</v>
      </c>
      <c r="J6" s="125" t="s">
        <v>166</v>
      </c>
      <c r="K6" s="125" t="s">
        <v>186</v>
      </c>
      <c r="L6" s="125" t="s">
        <v>187</v>
      </c>
      <c r="M6" s="211" t="s">
        <v>169</v>
      </c>
      <c r="N6" s="211"/>
      <c r="O6" s="211"/>
      <c r="P6" s="211"/>
      <c r="Q6" s="211"/>
      <c r="R6" s="125" t="s">
        <v>94</v>
      </c>
      <c r="S6" s="211" t="s">
        <v>170</v>
      </c>
      <c r="T6" s="211"/>
      <c r="U6" s="211"/>
      <c r="V6" s="211"/>
      <c r="W6" s="125" t="s">
        <v>174</v>
      </c>
    </row>
    <row r="7" spans="1:23" ht="80.25" customHeight="1" x14ac:dyDescent="0.2">
      <c r="B7" s="128">
        <v>1</v>
      </c>
      <c r="C7" s="108" t="s">
        <v>50</v>
      </c>
      <c r="D7" s="110" t="s">
        <v>141</v>
      </c>
      <c r="E7" s="106" t="s">
        <v>67</v>
      </c>
      <c r="F7" s="121"/>
      <c r="G7" s="214" t="str">
        <f>IF(E7="X","Aplica: ",IF(F7="X","Debe implementar:  " )) &amp; D7</f>
        <v xml:space="preserve">Aplica: Sistema de gestion de seguridad y salud en el trabajo </v>
      </c>
      <c r="H7" s="214"/>
      <c r="I7" s="119" t="s">
        <v>164</v>
      </c>
      <c r="J7" s="170" t="str">
        <f>IF(F7="X","aplcar sistemas de gestion de seguridad y salud con el fin de trabajar bajo estandares apropiados .",IF(E7="X"," "))</f>
        <v xml:space="preserve"> </v>
      </c>
      <c r="K7" s="171" t="s">
        <v>218</v>
      </c>
      <c r="L7" s="118"/>
      <c r="M7" s="257"/>
      <c r="N7" s="257"/>
      <c r="O7" s="257"/>
      <c r="P7" s="257"/>
      <c r="Q7" s="257"/>
      <c r="R7" s="217" t="s">
        <v>157</v>
      </c>
      <c r="S7" s="264"/>
      <c r="T7" s="264"/>
      <c r="U7" s="264"/>
      <c r="V7" s="264"/>
      <c r="W7" s="75" t="s">
        <v>173</v>
      </c>
    </row>
    <row r="8" spans="1:23" ht="44.25" customHeight="1" x14ac:dyDescent="0.2">
      <c r="B8" s="128">
        <v>2</v>
      </c>
      <c r="C8" s="108" t="s">
        <v>51</v>
      </c>
      <c r="D8" s="110" t="s">
        <v>142</v>
      </c>
      <c r="E8" s="106" t="s">
        <v>67</v>
      </c>
      <c r="F8" s="121"/>
      <c r="G8" s="214" t="str">
        <f t="shared" ref="G8:G16" si="0">IF(E8="X","Aplica: ",IF(F8="X","Debe implementar:  " )) &amp; D8</f>
        <v xml:space="preserve">Aplica: Prevencion y control de los riesgos </v>
      </c>
      <c r="H8" s="214"/>
      <c r="I8" s="119" t="s">
        <v>165</v>
      </c>
      <c r="J8" s="170" t="str">
        <f>IF(F8="X"," Plasmar y difundir los valores corporativos dentro de la organización y a través de medios digitales (página web). Los cuales deben estar alineados con la naturaleza y el comportamiento de la Empresa, para que cada colaborador se apropie de ellos.",IF(E8="X"," "))</f>
        <v xml:space="preserve"> </v>
      </c>
      <c r="K8" s="171"/>
      <c r="L8" s="118"/>
      <c r="M8" s="257"/>
      <c r="N8" s="257"/>
      <c r="O8" s="257"/>
      <c r="P8" s="257"/>
      <c r="Q8" s="257"/>
      <c r="R8" s="217"/>
      <c r="S8" s="264"/>
      <c r="T8" s="264"/>
      <c r="U8" s="264"/>
      <c r="V8" s="264"/>
      <c r="W8" s="75" t="s">
        <v>241</v>
      </c>
    </row>
    <row r="9" spans="1:23" ht="48" customHeight="1" x14ac:dyDescent="0.25">
      <c r="B9" s="128">
        <v>3</v>
      </c>
      <c r="C9" s="108" t="s">
        <v>52</v>
      </c>
      <c r="D9" s="110" t="s">
        <v>143</v>
      </c>
      <c r="E9" s="106" t="s">
        <v>67</v>
      </c>
      <c r="F9" s="121"/>
      <c r="G9" s="214" t="str">
        <f t="shared" si="0"/>
        <v xml:space="preserve">Aplica: Primeros auxilios </v>
      </c>
      <c r="H9" s="214"/>
      <c r="I9" s="119" t="s">
        <v>165</v>
      </c>
      <c r="J9" s="170" t="str">
        <f>IF(F9="X","La empresa debe formular e implementar estrategias innovadoras que integren en un plan, metas y políticas de forma coherente y dotadas de recusos necesarios.",IF(E9="X"," "))</f>
        <v xml:space="preserve"> </v>
      </c>
      <c r="K9" s="170"/>
      <c r="L9" s="73"/>
      <c r="M9" s="257"/>
      <c r="N9" s="257"/>
      <c r="O9" s="257"/>
      <c r="P9" s="257"/>
      <c r="Q9" s="257"/>
      <c r="R9" s="217"/>
      <c r="S9" s="264"/>
      <c r="T9" s="264"/>
      <c r="U9" s="264"/>
      <c r="V9" s="264"/>
      <c r="W9" s="75"/>
    </row>
    <row r="10" spans="1:23" ht="54" customHeight="1" x14ac:dyDescent="0.2">
      <c r="B10" s="128">
        <v>4</v>
      </c>
      <c r="C10" s="108" t="s">
        <v>53</v>
      </c>
      <c r="D10" s="110" t="s">
        <v>144</v>
      </c>
      <c r="E10" s="106" t="s">
        <v>67</v>
      </c>
      <c r="F10" s="121"/>
      <c r="G10" s="214" t="str">
        <f t="shared" si="0"/>
        <v xml:space="preserve">Aplica: Afiliacion sistema de seguridad social </v>
      </c>
      <c r="H10" s="214"/>
      <c r="I10" s="119" t="s">
        <v>164</v>
      </c>
      <c r="J10" s="170" t="str">
        <f>IF(F10="X","afiliar a los empleados que aun no hacen parte del sistema se seguridad social.",IF(E10="X"," "))</f>
        <v xml:space="preserve"> </v>
      </c>
      <c r="K10" s="171" t="s">
        <v>219</v>
      </c>
      <c r="L10" s="118"/>
      <c r="M10" s="257"/>
      <c r="N10" s="257"/>
      <c r="O10" s="257"/>
      <c r="P10" s="257"/>
      <c r="Q10" s="257"/>
      <c r="R10" s="217"/>
      <c r="S10" s="264"/>
      <c r="T10" s="264"/>
      <c r="U10" s="264"/>
      <c r="V10" s="264"/>
      <c r="W10" s="75"/>
    </row>
    <row r="11" spans="1:23" ht="65.25" customHeight="1" x14ac:dyDescent="0.2">
      <c r="B11" s="128">
        <v>5</v>
      </c>
      <c r="C11" s="108" t="s">
        <v>54</v>
      </c>
      <c r="D11" s="110" t="s">
        <v>145</v>
      </c>
      <c r="E11" s="106" t="s">
        <v>67</v>
      </c>
      <c r="F11" s="121"/>
      <c r="G11" s="214" t="str">
        <f t="shared" si="0"/>
        <v xml:space="preserve">Aplica: Prevencion, preparacion y respuesta ante emergencias </v>
      </c>
      <c r="H11" s="214"/>
      <c r="I11" s="119" t="s">
        <v>164</v>
      </c>
      <c r="J11" s="170" t="str">
        <f>IF(F11="X","fomentar las campañas de prevencion , preparacion y respuesta ante amergencias.",IF(E11="X"," "))</f>
        <v xml:space="preserve"> </v>
      </c>
      <c r="K11" s="170" t="s">
        <v>220</v>
      </c>
      <c r="L11" s="118"/>
      <c r="M11" s="257"/>
      <c r="N11" s="257"/>
      <c r="O11" s="257"/>
      <c r="P11" s="257"/>
      <c r="Q11" s="257"/>
      <c r="R11" s="217"/>
      <c r="S11" s="264"/>
      <c r="T11" s="264"/>
      <c r="U11" s="264"/>
      <c r="V11" s="264"/>
      <c r="W11" s="75"/>
    </row>
    <row r="12" spans="1:23" ht="63" customHeight="1" x14ac:dyDescent="0.25">
      <c r="B12" s="128">
        <v>6</v>
      </c>
      <c r="C12" s="108" t="s">
        <v>55</v>
      </c>
      <c r="D12" s="110" t="s">
        <v>146</v>
      </c>
      <c r="E12" s="106" t="s">
        <v>67</v>
      </c>
      <c r="F12" s="121"/>
      <c r="G12" s="214" t="str">
        <f t="shared" si="0"/>
        <v xml:space="preserve">Aplica: Reglamento de higiene, seguridad industrial </v>
      </c>
      <c r="H12" s="214"/>
      <c r="I12" s="119" t="s">
        <v>164</v>
      </c>
      <c r="J12" s="170" t="str">
        <f>IF(F12="X","difundir en la organización el reglamento sobre higiene y seguridad industrial.",IF(E12="X"," "))</f>
        <v xml:space="preserve"> </v>
      </c>
      <c r="K12" s="172" t="s">
        <v>221</v>
      </c>
      <c r="L12" s="73"/>
      <c r="M12" s="257"/>
      <c r="N12" s="257"/>
      <c r="O12" s="257"/>
      <c r="P12" s="257"/>
      <c r="Q12" s="257"/>
      <c r="R12" s="217"/>
      <c r="S12" s="264"/>
      <c r="T12" s="264"/>
      <c r="U12" s="264"/>
      <c r="V12" s="264"/>
      <c r="W12" s="75"/>
    </row>
    <row r="13" spans="1:23" ht="48" customHeight="1" x14ac:dyDescent="0.2">
      <c r="B13" s="128">
        <v>7</v>
      </c>
      <c r="C13" s="108" t="s">
        <v>56</v>
      </c>
      <c r="D13" s="110" t="s">
        <v>147</v>
      </c>
      <c r="E13" s="106" t="s">
        <v>67</v>
      </c>
      <c r="F13" s="121"/>
      <c r="G13" s="214" t="str">
        <f t="shared" si="0"/>
        <v xml:space="preserve">Aplica: Clasificacion de riesgos </v>
      </c>
      <c r="H13" s="214"/>
      <c r="I13" s="119" t="s">
        <v>165</v>
      </c>
      <c r="J13" s="170" t="str">
        <f>IF(F13="X","Establecer los instrumentos de medición que consigan la revisión de resultados, a través del monitoreo y seguimiento al rendimiento del equipo de trabajo de la compañía,  detectando sus fuerzas y debilidades.",IF(E13="X"," "))</f>
        <v xml:space="preserve"> </v>
      </c>
      <c r="K13" s="171"/>
      <c r="L13" s="118"/>
      <c r="M13" s="257"/>
      <c r="N13" s="257"/>
      <c r="O13" s="257"/>
      <c r="P13" s="257"/>
      <c r="Q13" s="257"/>
      <c r="R13" s="217"/>
      <c r="S13" s="141"/>
      <c r="T13" s="140" t="s">
        <v>162</v>
      </c>
      <c r="U13" s="140" t="s">
        <v>168</v>
      </c>
      <c r="V13" s="141"/>
      <c r="W13" s="75"/>
    </row>
    <row r="14" spans="1:23" ht="38.25" customHeight="1" x14ac:dyDescent="0.2">
      <c r="B14" s="128">
        <v>8</v>
      </c>
      <c r="C14" s="108" t="s">
        <v>57</v>
      </c>
      <c r="D14" s="110" t="s">
        <v>148</v>
      </c>
      <c r="E14" s="106" t="s">
        <v>67</v>
      </c>
      <c r="F14" s="121"/>
      <c r="G14" s="214" t="str">
        <f t="shared" si="0"/>
        <v xml:space="preserve">Aplica: Señalizacion </v>
      </c>
      <c r="H14" s="214"/>
      <c r="I14" s="119" t="s">
        <v>165</v>
      </c>
      <c r="J14" s="170" t="str">
        <f>IF(F14="X","La compañía debe apropiar un proceso administrativo , el cual conste de distintas tareas que deben realizarse para su orden y crecimiento. Y teniendo en cuenta que cada área  realiza una tarea específica.",IF(E14="X"," "))</f>
        <v xml:space="preserve"> </v>
      </c>
      <c r="K14" s="170"/>
      <c r="L14" s="118"/>
      <c r="M14" s="257"/>
      <c r="N14" s="257"/>
      <c r="O14" s="257"/>
      <c r="P14" s="257"/>
      <c r="Q14" s="257"/>
      <c r="R14" s="217"/>
      <c r="S14" s="141"/>
      <c r="T14" s="140" t="s">
        <v>163</v>
      </c>
      <c r="U14" s="140">
        <f>COUNTIF(I6:I15,"1= CRITICO")</f>
        <v>0</v>
      </c>
      <c r="V14" s="141"/>
      <c r="W14" s="125" t="s">
        <v>244</v>
      </c>
    </row>
    <row r="15" spans="1:23" ht="51.75" customHeight="1" x14ac:dyDescent="0.2">
      <c r="B15" s="128">
        <v>9</v>
      </c>
      <c r="C15" s="108" t="s">
        <v>58</v>
      </c>
      <c r="D15" s="110" t="s">
        <v>149</v>
      </c>
      <c r="E15" s="106" t="s">
        <v>67</v>
      </c>
      <c r="F15" s="121"/>
      <c r="G15" s="214" t="str">
        <f t="shared" si="0"/>
        <v>Aplica: Distribucion del entorno</v>
      </c>
      <c r="H15" s="214"/>
      <c r="I15" s="119" t="s">
        <v>164</v>
      </c>
      <c r="J15" s="170" t="str">
        <f>IF(F15="X","mejorar la distribucion de las distintas areas con el fin de no entorpecer actividades y siguiendo la estetica y el estilo de empresa.",IF(E15="X"," "))</f>
        <v xml:space="preserve"> </v>
      </c>
      <c r="K15" s="171" t="s">
        <v>222</v>
      </c>
      <c r="L15" s="118"/>
      <c r="M15" s="160"/>
      <c r="N15" s="231" t="s">
        <v>152</v>
      </c>
      <c r="O15" s="156" t="s">
        <v>80</v>
      </c>
      <c r="P15" s="156" t="s">
        <v>81</v>
      </c>
      <c r="Q15" s="160"/>
      <c r="R15" s="217"/>
      <c r="S15" s="141"/>
      <c r="T15" s="140" t="s">
        <v>164</v>
      </c>
      <c r="U15" s="140">
        <f>COUNTIF(I6:I15,"2= TOLERABLE")</f>
        <v>5</v>
      </c>
      <c r="V15" s="141"/>
      <c r="W15" s="75"/>
    </row>
    <row r="16" spans="1:23" ht="76.5" customHeight="1" x14ac:dyDescent="0.2">
      <c r="B16" s="128">
        <v>10</v>
      </c>
      <c r="C16" s="108" t="s">
        <v>150</v>
      </c>
      <c r="D16" s="110" t="s">
        <v>151</v>
      </c>
      <c r="E16" s="106" t="s">
        <v>67</v>
      </c>
      <c r="F16" s="121"/>
      <c r="G16" s="214" t="str">
        <f t="shared" si="0"/>
        <v xml:space="preserve">Aplica: Plan de Emergencias </v>
      </c>
      <c r="H16" s="214"/>
      <c r="I16" s="119" t="s">
        <v>164</v>
      </c>
      <c r="J16" s="170" t="str">
        <f>IF(F16="X","dar a conocer el plan de emergencias para que los empleados tenga la capacidad de actuar en caso de alguna anomalia 
",IF(E16="X"," "))</f>
        <v xml:space="preserve"> </v>
      </c>
      <c r="K16" s="171" t="s">
        <v>220</v>
      </c>
      <c r="L16" s="118"/>
      <c r="M16" s="160"/>
      <c r="N16" s="231"/>
      <c r="O16" s="156">
        <f>COUNTIF(E7:E16, "x")</f>
        <v>10</v>
      </c>
      <c r="P16" s="156">
        <f>COUNTIF(F7:F16, "x")</f>
        <v>0</v>
      </c>
      <c r="Q16" s="160"/>
      <c r="R16" s="217"/>
      <c r="S16" s="141"/>
      <c r="T16" s="140" t="s">
        <v>165</v>
      </c>
      <c r="U16" s="140">
        <f>COUNTIF(I8:I16,"3=OPTIMO")</f>
        <v>4</v>
      </c>
      <c r="V16" s="141"/>
      <c r="W16" s="75"/>
    </row>
  </sheetData>
  <mergeCells count="19">
    <mergeCell ref="B4:W4"/>
    <mergeCell ref="B5:W5"/>
    <mergeCell ref="M7:Q14"/>
    <mergeCell ref="N15:N16"/>
    <mergeCell ref="S7:V12"/>
    <mergeCell ref="M6:Q6"/>
    <mergeCell ref="S6:V6"/>
    <mergeCell ref="G6:H6"/>
    <mergeCell ref="R7:R16"/>
    <mergeCell ref="G12:H12"/>
    <mergeCell ref="G13:H13"/>
    <mergeCell ref="G14:H14"/>
    <mergeCell ref="G15:H15"/>
    <mergeCell ref="G16:H16"/>
    <mergeCell ref="G7:H7"/>
    <mergeCell ref="G8:H8"/>
    <mergeCell ref="G9:H9"/>
    <mergeCell ref="G10:H10"/>
    <mergeCell ref="G11:H11"/>
  </mergeCells>
  <conditionalFormatting sqref="I7:I16">
    <cfRule type="cellIs" dxfId="12" priority="235" operator="equal">
      <formula>$T$16</formula>
    </cfRule>
    <cfRule type="cellIs" dxfId="11" priority="236" operator="equal">
      <formula>$T$15</formula>
    </cfRule>
    <cfRule type="cellIs" dxfId="10" priority="237" operator="equal">
      <formula>$T$14</formula>
    </cfRule>
    <cfRule type="cellIs" dxfId="9" priority="238" operator="equal">
      <formula>#REF!</formula>
    </cfRule>
    <cfRule type="cellIs" dxfId="8" priority="239" operator="equal">
      <formula>#REF!</formula>
    </cfRule>
    <cfRule type="cellIs" dxfId="7" priority="240" operator="equal">
      <formula>#REF!</formula>
    </cfRule>
    <cfRule type="containsText" dxfId="6" priority="241" operator="containsText" text="1= CRITICO">
      <formula>NOT(ISERROR(SEARCH("1= CRITICO",I7)))</formula>
    </cfRule>
    <cfRule type="cellIs" dxfId="5" priority="242" operator="equal">
      <formula>#REF!</formula>
    </cfRule>
    <cfRule type="cellIs" dxfId="4" priority="243" operator="equal">
      <formula>#REF!</formula>
    </cfRule>
    <cfRule type="cellIs" dxfId="3" priority="244" operator="equal">
      <formula>#REF!</formula>
    </cfRule>
    <cfRule type="cellIs" dxfId="2" priority="245" operator="equal">
      <formula>#REF!</formula>
    </cfRule>
    <cfRule type="cellIs" dxfId="1" priority="246" operator="equal">
      <formula>#REF!</formula>
    </cfRule>
    <cfRule type="cellIs" dxfId="0" priority="247" operator="equal">
      <formula>#REF!</formula>
    </cfRule>
  </conditionalFormatting>
  <dataValidations count="1">
    <dataValidation type="list" allowBlank="1" showInputMessage="1" showErrorMessage="1" promptTitle="PONDERACION" sqref="I7:I16">
      <formula1>#REF!</formula1>
    </dataValidation>
  </dataValidation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Documento" dvAspect="DVASPECT_ICON" shapeId="7169" r:id="rId4">
          <objectPr defaultSize="0" autoPict="0" r:id="rId5">
            <anchor moveWithCells="1">
              <from>
                <xdr:col>11</xdr:col>
                <xdr:colOff>447675</xdr:colOff>
                <xdr:row>8</xdr:row>
                <xdr:rowOff>76200</xdr:rowOff>
              </from>
              <to>
                <xdr:col>11</xdr:col>
                <xdr:colOff>1466850</xdr:colOff>
                <xdr:row>8</xdr:row>
                <xdr:rowOff>542925</xdr:rowOff>
              </to>
            </anchor>
          </objectPr>
        </oleObject>
      </mc:Choice>
      <mc:Fallback>
        <oleObject progId="Documento" dvAspect="DVASPECT_ICON" shapeId="7169" r:id="rId4"/>
      </mc:Fallback>
    </mc:AlternateContent>
    <mc:AlternateContent xmlns:mc="http://schemas.openxmlformats.org/markup-compatibility/2006">
      <mc:Choice Requires="x14">
        <oleObject progId="Documento" dvAspect="DVASPECT_ICON" shapeId="7170" r:id="rId6">
          <objectPr defaultSize="0" autoPict="0" r:id="rId7">
            <anchor moveWithCells="1">
              <from>
                <xdr:col>11</xdr:col>
                <xdr:colOff>409575</xdr:colOff>
                <xdr:row>11</xdr:row>
                <xdr:rowOff>85725</xdr:rowOff>
              </from>
              <to>
                <xdr:col>11</xdr:col>
                <xdr:colOff>1495425</xdr:colOff>
                <xdr:row>11</xdr:row>
                <xdr:rowOff>685800</xdr:rowOff>
              </to>
            </anchor>
          </objectPr>
        </oleObject>
      </mc:Choice>
      <mc:Fallback>
        <oleObject progId="Documento" dvAspect="DVASPECT_ICON" shapeId="7170" r:id="rId6"/>
      </mc:Fallback>
    </mc:AlternateContent>
    <mc:AlternateContent xmlns:mc="http://schemas.openxmlformats.org/markup-compatibility/2006">
      <mc:Choice Requires="x14">
        <oleObject progId="Objeto empaquetador del shell" dvAspect="DVASPECT_ICON" shapeId="7176" r:id="rId8">
          <objectPr defaultSize="0" autoPict="0" r:id="rId9">
            <anchor moveWithCells="1">
              <from>
                <xdr:col>11</xdr:col>
                <xdr:colOff>428625</xdr:colOff>
                <xdr:row>9</xdr:row>
                <xdr:rowOff>76200</xdr:rowOff>
              </from>
              <to>
                <xdr:col>11</xdr:col>
                <xdr:colOff>1476375</xdr:colOff>
                <xdr:row>9</xdr:row>
                <xdr:rowOff>638175</xdr:rowOff>
              </to>
            </anchor>
          </objectPr>
        </oleObject>
      </mc:Choice>
      <mc:Fallback>
        <oleObject progId="Objeto empaquetador del shell" dvAspect="DVASPECT_ICON" shapeId="7176" r:id="rId8"/>
      </mc:Fallback>
    </mc:AlternateContent>
    <mc:AlternateContent xmlns:mc="http://schemas.openxmlformats.org/markup-compatibility/2006">
      <mc:Choice Requires="x14">
        <oleObject progId="AcroExch.pdfxml.1" dvAspect="DVASPECT_ICON" shapeId="7181" r:id="rId10">
          <objectPr defaultSize="0" autoPict="0" r:id="rId11">
            <anchor moveWithCells="1">
              <from>
                <xdr:col>11</xdr:col>
                <xdr:colOff>447675</xdr:colOff>
                <xdr:row>15</xdr:row>
                <xdr:rowOff>114300</xdr:rowOff>
              </from>
              <to>
                <xdr:col>11</xdr:col>
                <xdr:colOff>1495425</xdr:colOff>
                <xdr:row>15</xdr:row>
                <xdr:rowOff>571500</xdr:rowOff>
              </to>
            </anchor>
          </objectPr>
        </oleObject>
      </mc:Choice>
      <mc:Fallback>
        <oleObject progId="AcroExch.pdfxml.1" dvAspect="DVASPECT_ICON" shapeId="7181" r:id="rId10"/>
      </mc:Fallback>
    </mc:AlternateContent>
    <mc:AlternateContent xmlns:mc="http://schemas.openxmlformats.org/markup-compatibility/2006">
      <mc:Choice Requires="x14">
        <oleObject progId="AcroExch.pdfxml.1" dvAspect="DVASPECT_ICON" shapeId="7182" r:id="rId12">
          <objectPr defaultSize="0" autoPict="0" r:id="rId13">
            <anchor moveWithCells="1">
              <from>
                <xdr:col>11</xdr:col>
                <xdr:colOff>428625</xdr:colOff>
                <xdr:row>14</xdr:row>
                <xdr:rowOff>85725</xdr:rowOff>
              </from>
              <to>
                <xdr:col>11</xdr:col>
                <xdr:colOff>1504950</xdr:colOff>
                <xdr:row>14</xdr:row>
                <xdr:rowOff>542925</xdr:rowOff>
              </to>
            </anchor>
          </objectPr>
        </oleObject>
      </mc:Choice>
      <mc:Fallback>
        <oleObject progId="AcroExch.pdfxml.1" dvAspect="DVASPECT_ICON" shapeId="7182" r:id="rId12"/>
      </mc:Fallback>
    </mc:AlternateContent>
    <mc:AlternateContent xmlns:mc="http://schemas.openxmlformats.org/markup-compatibility/2006">
      <mc:Choice Requires="x14">
        <oleObject progId="AcroExch.pdfxml.1" dvAspect="DVASPECT_ICON" shapeId="7183" r:id="rId14">
          <objectPr defaultSize="0" autoPict="0" r:id="rId15">
            <anchor moveWithCells="1">
              <from>
                <xdr:col>11</xdr:col>
                <xdr:colOff>428625</xdr:colOff>
                <xdr:row>10</xdr:row>
                <xdr:rowOff>142875</xdr:rowOff>
              </from>
              <to>
                <xdr:col>11</xdr:col>
                <xdr:colOff>1495425</xdr:colOff>
                <xdr:row>10</xdr:row>
                <xdr:rowOff>733425</xdr:rowOff>
              </to>
            </anchor>
          </objectPr>
        </oleObject>
      </mc:Choice>
      <mc:Fallback>
        <oleObject progId="AcroExch.pdfxml.1" dvAspect="DVASPECT_ICON" shapeId="7183" r:id="rId14"/>
      </mc:Fallback>
    </mc:AlternateContent>
    <mc:AlternateContent xmlns:mc="http://schemas.openxmlformats.org/markup-compatibility/2006">
      <mc:Choice Requires="x14">
        <oleObject progId="AcroExch.pdfxml.1" dvAspect="DVASPECT_ICON" shapeId="7184" r:id="rId16">
          <objectPr defaultSize="0" autoPict="0" r:id="rId17">
            <anchor moveWithCells="1">
              <from>
                <xdr:col>11</xdr:col>
                <xdr:colOff>476250</xdr:colOff>
                <xdr:row>6</xdr:row>
                <xdr:rowOff>180975</xdr:rowOff>
              </from>
              <to>
                <xdr:col>11</xdr:col>
                <xdr:colOff>1428750</xdr:colOff>
                <xdr:row>6</xdr:row>
                <xdr:rowOff>838200</xdr:rowOff>
              </to>
            </anchor>
          </objectPr>
        </oleObject>
      </mc:Choice>
      <mc:Fallback>
        <oleObject progId="AcroExch.pdfxml.1" dvAspect="DVASPECT_ICON" shapeId="7184" r:id="rId16"/>
      </mc:Fallback>
    </mc:AlternateContent>
    <mc:AlternateContent xmlns:mc="http://schemas.openxmlformats.org/markup-compatibility/2006">
      <mc:Choice Requires="x14">
        <oleObject progId="AcroExch.pdfxml.1" dvAspect="DVASPECT_ICON" shapeId="7185" r:id="rId18">
          <objectPr defaultSize="0" autoPict="0" r:id="rId19">
            <anchor moveWithCells="1">
              <from>
                <xdr:col>11</xdr:col>
                <xdr:colOff>457200</xdr:colOff>
                <xdr:row>7</xdr:row>
                <xdr:rowOff>47625</xdr:rowOff>
              </from>
              <to>
                <xdr:col>11</xdr:col>
                <xdr:colOff>1457325</xdr:colOff>
                <xdr:row>7</xdr:row>
                <xdr:rowOff>514350</xdr:rowOff>
              </to>
            </anchor>
          </objectPr>
        </oleObject>
      </mc:Choice>
      <mc:Fallback>
        <oleObject progId="AcroExch.pdfxml.1" dvAspect="DVASPECT_ICON" shapeId="7185" r:id="rId18"/>
      </mc:Fallback>
    </mc:AlternateContent>
    <mc:AlternateContent xmlns:mc="http://schemas.openxmlformats.org/markup-compatibility/2006">
      <mc:Choice Requires="x14">
        <oleObject progId="Document" dvAspect="DVASPECT_ICON" shapeId="7190" r:id="rId20">
          <objectPr defaultSize="0" autoPict="0" r:id="rId21">
            <anchor moveWithCells="1">
              <from>
                <xdr:col>11</xdr:col>
                <xdr:colOff>485775</xdr:colOff>
                <xdr:row>12</xdr:row>
                <xdr:rowOff>85725</xdr:rowOff>
              </from>
              <to>
                <xdr:col>11</xdr:col>
                <xdr:colOff>1362075</xdr:colOff>
                <xdr:row>12</xdr:row>
                <xdr:rowOff>533400</xdr:rowOff>
              </to>
            </anchor>
          </objectPr>
        </oleObject>
      </mc:Choice>
      <mc:Fallback>
        <oleObject progId="Document" dvAspect="DVASPECT_ICON" shapeId="7190" r:id="rId20"/>
      </mc:Fallback>
    </mc:AlternateContent>
    <mc:AlternateContent xmlns:mc="http://schemas.openxmlformats.org/markup-compatibility/2006">
      <mc:Choice Requires="x14">
        <oleObject progId="Acrobat Document" dvAspect="DVASPECT_ICON" shapeId="7191" r:id="rId22">
          <objectPr defaultSize="0" autoPict="0" r:id="rId23">
            <anchor moveWithCells="1">
              <from>
                <xdr:col>11</xdr:col>
                <xdr:colOff>266700</xdr:colOff>
                <xdr:row>13</xdr:row>
                <xdr:rowOff>95250</xdr:rowOff>
              </from>
              <to>
                <xdr:col>11</xdr:col>
                <xdr:colOff>1638300</xdr:colOff>
                <xdr:row>13</xdr:row>
                <xdr:rowOff>342900</xdr:rowOff>
              </to>
            </anchor>
          </objectPr>
        </oleObject>
      </mc:Choice>
      <mc:Fallback>
        <oleObject progId="Acrobat Document" dvAspect="DVASPECT_ICON" shapeId="7191" r:id="rId22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7"/>
  <sheetViews>
    <sheetView tabSelected="1" zoomScale="76" workbookViewId="0">
      <selection activeCell="C14" sqref="C14"/>
    </sheetView>
  </sheetViews>
  <sheetFormatPr baseColWidth="10" defaultRowHeight="14.25" x14ac:dyDescent="0.2"/>
  <cols>
    <col min="1" max="1" width="31.42578125" style="1" customWidth="1"/>
    <col min="2" max="11" width="11.42578125" style="1"/>
    <col min="12" max="12" width="27.85546875" style="1" customWidth="1"/>
    <col min="13" max="13" width="14.7109375" style="1" customWidth="1"/>
    <col min="14" max="16384" width="11.42578125" style="1"/>
  </cols>
  <sheetData>
    <row r="1" spans="1:4" ht="15" x14ac:dyDescent="0.25">
      <c r="A1" s="15"/>
      <c r="B1" s="13" t="s">
        <v>80</v>
      </c>
      <c r="C1" s="13" t="s">
        <v>81</v>
      </c>
    </row>
    <row r="2" spans="1:4" x14ac:dyDescent="0.2">
      <c r="A2" s="15" t="str">
        <f>'GESTION ADMIN'!N13</f>
        <v xml:space="preserve">GESTION ADMINISTRATIVA </v>
      </c>
      <c r="B2" s="15">
        <f>'GESTION ADMIN'!O14</f>
        <v>2</v>
      </c>
      <c r="C2" s="28">
        <f>'GESTION ADMIN'!P14</f>
        <v>7</v>
      </c>
    </row>
    <row r="3" spans="1:4" x14ac:dyDescent="0.2">
      <c r="A3" s="15" t="str">
        <f>'GESTION COMERCIAL'!N13</f>
        <v xml:space="preserve">GESTION COMERCIAL </v>
      </c>
      <c r="B3" s="15">
        <f>'GESTION COMERCIAL'!O14</f>
        <v>9</v>
      </c>
      <c r="C3" s="15">
        <f>'GESTION COMERCIAL'!P14</f>
        <v>1</v>
      </c>
    </row>
    <row r="4" spans="1:4" x14ac:dyDescent="0.2">
      <c r="A4" s="15" t="str">
        <f>'GESTION PRODUCCION '!N13</f>
        <v xml:space="preserve">GESTION PRODUCCION  </v>
      </c>
      <c r="B4" s="15">
        <f>'GESTION PRODUCCION '!O14</f>
        <v>8</v>
      </c>
      <c r="C4" s="15">
        <f>'GESTION PRODUCCION '!P14</f>
        <v>2</v>
      </c>
    </row>
    <row r="5" spans="1:4" x14ac:dyDescent="0.2">
      <c r="A5" s="15" t="str">
        <f>'GESTION FINANCIERA '!B3</f>
        <v>GESTION DE FINANCIERA</v>
      </c>
      <c r="B5" s="15">
        <f>'GESTION FINANCIERA '!O14</f>
        <v>9</v>
      </c>
      <c r="C5" s="15">
        <f>'GESTION FINANCIERA '!P14</f>
        <v>1</v>
      </c>
    </row>
    <row r="6" spans="1:4" x14ac:dyDescent="0.2">
      <c r="A6" s="15" t="str">
        <f>'GESTION HUMANA '!B3</f>
        <v>GESTION DE HUMANA</v>
      </c>
      <c r="B6" s="15">
        <f>'GESTION HUMANA '!O14</f>
        <v>8</v>
      </c>
      <c r="C6" s="15">
        <f>'GESTION HUMANA '!P14</f>
        <v>2</v>
      </c>
    </row>
    <row r="7" spans="1:4" x14ac:dyDescent="0.2">
      <c r="A7" s="15" t="str">
        <f>'GESTION CALIDAD'!N13</f>
        <v xml:space="preserve">GESTION CALIDAD </v>
      </c>
      <c r="B7" s="15">
        <f>'GESTION CALIDAD'!O14</f>
        <v>7</v>
      </c>
      <c r="C7" s="15">
        <f>'GESTION CALIDAD'!P14</f>
        <v>3</v>
      </c>
    </row>
    <row r="8" spans="1:4" x14ac:dyDescent="0.2">
      <c r="A8" s="15" t="str">
        <f>'GESTION DE SEGURIDAD'!N15</f>
        <v xml:space="preserve">GESTION SEGURIDAD </v>
      </c>
      <c r="B8" s="15">
        <f>'GESTION DE SEGURIDAD'!O16</f>
        <v>10</v>
      </c>
      <c r="C8" s="15">
        <f>'GESTION DE SEGURIDAD'!P16</f>
        <v>0</v>
      </c>
    </row>
    <row r="9" spans="1:4" ht="15" x14ac:dyDescent="0.25">
      <c r="A9" s="13" t="s">
        <v>70</v>
      </c>
      <c r="B9" s="17">
        <f>SUM(B2:B8)</f>
        <v>53</v>
      </c>
      <c r="C9" s="17">
        <f>SUM(C2:C8)</f>
        <v>16</v>
      </c>
      <c r="D9" s="18"/>
    </row>
    <row r="11" spans="1:4" ht="15" thickBot="1" x14ac:dyDescent="0.25"/>
    <row r="12" spans="1:4" ht="15" x14ac:dyDescent="0.25">
      <c r="A12" s="275" t="s">
        <v>161</v>
      </c>
      <c r="B12" s="276"/>
      <c r="C12" s="277"/>
    </row>
    <row r="13" spans="1:4" ht="15" x14ac:dyDescent="0.25">
      <c r="A13" s="21" t="s">
        <v>160</v>
      </c>
      <c r="B13" s="19">
        <v>0</v>
      </c>
      <c r="C13" s="22">
        <v>23</v>
      </c>
    </row>
    <row r="14" spans="1:4" ht="15" x14ac:dyDescent="0.25">
      <c r="A14" s="23" t="s">
        <v>159</v>
      </c>
      <c r="B14" s="20">
        <v>24</v>
      </c>
      <c r="C14" s="24">
        <v>46</v>
      </c>
    </row>
    <row r="15" spans="1:4" ht="15.75" thickBot="1" x14ac:dyDescent="0.3">
      <c r="A15" s="25" t="s">
        <v>158</v>
      </c>
      <c r="B15" s="26">
        <v>47</v>
      </c>
      <c r="C15" s="27">
        <v>70</v>
      </c>
    </row>
    <row r="17" spans="3:13" ht="15" thickBot="1" x14ac:dyDescent="0.25"/>
    <row r="18" spans="3:13" ht="15" x14ac:dyDescent="0.25">
      <c r="L18" s="278" t="s">
        <v>206</v>
      </c>
      <c r="M18" s="279"/>
    </row>
    <row r="19" spans="3:13" ht="15" x14ac:dyDescent="0.25">
      <c r="C19" s="148"/>
      <c r="L19" s="144" t="s">
        <v>208</v>
      </c>
      <c r="M19" s="146">
        <f>B9</f>
        <v>53</v>
      </c>
    </row>
    <row r="20" spans="3:13" ht="15" thickBot="1" x14ac:dyDescent="0.25">
      <c r="C20" s="149"/>
      <c r="L20" s="145" t="s">
        <v>207</v>
      </c>
      <c r="M20" s="147">
        <f>C9</f>
        <v>16</v>
      </c>
    </row>
    <row r="21" spans="3:13" ht="15" thickBot="1" x14ac:dyDescent="0.25">
      <c r="C21" s="149"/>
    </row>
    <row r="22" spans="3:13" x14ac:dyDescent="0.2">
      <c r="C22" s="150"/>
      <c r="L22" s="265" t="s">
        <v>209</v>
      </c>
      <c r="M22" s="266"/>
    </row>
    <row r="23" spans="3:13" ht="15" thickBot="1" x14ac:dyDescent="0.25">
      <c r="L23" s="267"/>
      <c r="M23" s="268"/>
    </row>
    <row r="24" spans="3:13" ht="15" thickBot="1" x14ac:dyDescent="0.25"/>
    <row r="25" spans="3:13" ht="14.25" customHeight="1" x14ac:dyDescent="0.2">
      <c r="L25" s="269" t="s">
        <v>210</v>
      </c>
      <c r="M25" s="270"/>
    </row>
    <row r="26" spans="3:13" x14ac:dyDescent="0.2">
      <c r="L26" s="271"/>
      <c r="M26" s="272"/>
    </row>
    <row r="27" spans="3:13" ht="15" thickBot="1" x14ac:dyDescent="0.25">
      <c r="L27" s="273"/>
      <c r="M27" s="274"/>
    </row>
  </sheetData>
  <mergeCells count="4">
    <mergeCell ref="L22:M23"/>
    <mergeCell ref="L25:M27"/>
    <mergeCell ref="A12:C12"/>
    <mergeCell ref="L18:M18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10</vt:i4>
      </vt:variant>
      <vt:variant>
        <vt:lpstr>Rangos con nombre</vt:lpstr>
      </vt:variant>
      <vt:variant>
        <vt:i4>2</vt:i4>
      </vt:variant>
    </vt:vector>
  </HeadingPairs>
  <TitlesOfParts>
    <vt:vector size="12" baseType="lpstr">
      <vt:lpstr>MENU</vt:lpstr>
      <vt:lpstr>GESTION ADMIN</vt:lpstr>
      <vt:lpstr>GESTION COMERCIAL</vt:lpstr>
      <vt:lpstr>GESTION PRODUCCION </vt:lpstr>
      <vt:lpstr>GESTION FINANCIERA </vt:lpstr>
      <vt:lpstr>GESTION HUMANA </vt:lpstr>
      <vt:lpstr>GESTION CALIDAD</vt:lpstr>
      <vt:lpstr>GESTION DE SEGURIDAD</vt:lpstr>
      <vt:lpstr>RESUMEN</vt:lpstr>
      <vt:lpstr>Hoja3</vt:lpstr>
      <vt:lpstr>CALIFICACION</vt:lpstr>
      <vt:lpstr>PONDERACION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Ofelia</dc:creator>
  <cp:lastModifiedBy>Landinez</cp:lastModifiedBy>
  <dcterms:created xsi:type="dcterms:W3CDTF">2016-03-29T19:51:45Z</dcterms:created>
  <dcterms:modified xsi:type="dcterms:W3CDTF">2016-06-03T15:23:37Z</dcterms:modified>
</cp:coreProperties>
</file>