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545" windowHeight="4905"/>
  </bookViews>
  <sheets>
    <sheet name="MODELO DE COSTOS" sheetId="1" r:id="rId1"/>
    <sheet name="M.P" sheetId="34" r:id="rId2"/>
    <sheet name="M.O" sheetId="3" r:id="rId3"/>
    <sheet name="C.I.F" sheetId="17" r:id="rId4"/>
    <sheet name="PRODUCCION" sheetId="2" r:id="rId5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/>
  <c r="F7" i="1" l="1"/>
  <c r="G7" s="1"/>
  <c r="F140"/>
  <c r="F141"/>
  <c r="G141" s="1"/>
  <c r="F142"/>
  <c r="G142" s="1"/>
  <c r="F139"/>
  <c r="F136"/>
  <c r="F133"/>
  <c r="F134"/>
  <c r="G134" s="1"/>
  <c r="F135"/>
  <c r="G135" s="1"/>
  <c r="F132"/>
  <c r="F127"/>
  <c r="F128"/>
  <c r="G128" s="1"/>
  <c r="F129"/>
  <c r="F126"/>
  <c r="F123"/>
  <c r="F122"/>
  <c r="G122" s="1"/>
  <c r="F119"/>
  <c r="F120"/>
  <c r="G120" s="1"/>
  <c r="F121"/>
  <c r="F118"/>
  <c r="G118" s="1"/>
  <c r="F115"/>
  <c r="G115" s="1"/>
  <c r="F114"/>
  <c r="F113"/>
  <c r="G113" s="1"/>
  <c r="F110"/>
  <c r="F111"/>
  <c r="F112"/>
  <c r="F109"/>
  <c r="F104"/>
  <c r="F105"/>
  <c r="F106"/>
  <c r="F103"/>
  <c r="F99"/>
  <c r="G99" s="1"/>
  <c r="F100"/>
  <c r="G100" s="1"/>
  <c r="F98"/>
  <c r="F97"/>
  <c r="G97" s="1"/>
  <c r="F96"/>
  <c r="G96" s="1"/>
  <c r="F93"/>
  <c r="F94"/>
  <c r="F95"/>
  <c r="F92"/>
  <c r="F89"/>
  <c r="F88"/>
  <c r="G88" s="1"/>
  <c r="F87"/>
  <c r="F86"/>
  <c r="G86" s="1"/>
  <c r="F85"/>
  <c r="G85" s="1"/>
  <c r="F84"/>
  <c r="F83"/>
  <c r="F80"/>
  <c r="G80" s="1"/>
  <c r="F79"/>
  <c r="G79" s="1"/>
  <c r="F78"/>
  <c r="G78" s="1"/>
  <c r="F75"/>
  <c r="F76"/>
  <c r="F77"/>
  <c r="F74"/>
  <c r="F71"/>
  <c r="F68"/>
  <c r="F69"/>
  <c r="F70"/>
  <c r="F67"/>
  <c r="F64"/>
  <c r="G64" s="1"/>
  <c r="F60"/>
  <c r="F61"/>
  <c r="F62"/>
  <c r="F59"/>
  <c r="G59" s="1"/>
  <c r="F63"/>
  <c r="G63" s="1"/>
  <c r="F56"/>
  <c r="F55"/>
  <c r="F54"/>
  <c r="G54" s="1"/>
  <c r="F53"/>
  <c r="F52"/>
  <c r="G52" s="1"/>
  <c r="F51"/>
  <c r="G51" s="1"/>
  <c r="F50"/>
  <c r="G50" s="1"/>
  <c r="F47"/>
  <c r="F46"/>
  <c r="F45"/>
  <c r="G45" s="1"/>
  <c r="F44"/>
  <c r="F42"/>
  <c r="G42" s="1"/>
  <c r="F41"/>
  <c r="G41" s="1"/>
  <c r="F40"/>
  <c r="F39"/>
  <c r="G39" s="1"/>
  <c r="F38"/>
  <c r="G38" s="1"/>
  <c r="F37"/>
  <c r="F34"/>
  <c r="G34" s="1"/>
  <c r="F33"/>
  <c r="G33" s="1"/>
  <c r="F32"/>
  <c r="F31"/>
  <c r="G31" s="1"/>
  <c r="F28"/>
  <c r="F27"/>
  <c r="F26"/>
  <c r="F25"/>
  <c r="F24"/>
  <c r="F23"/>
  <c r="G23" s="1"/>
  <c r="F20"/>
  <c r="G20" s="1"/>
  <c r="F19"/>
  <c r="G19" s="1"/>
  <c r="F18"/>
  <c r="G18" s="1"/>
  <c r="F17"/>
  <c r="F14"/>
  <c r="G14" s="1"/>
  <c r="F13"/>
  <c r="F12"/>
  <c r="F11"/>
  <c r="G11" s="1"/>
  <c r="F10"/>
  <c r="G10" s="1"/>
  <c r="F9"/>
  <c r="F8"/>
  <c r="G8" s="1"/>
  <c r="F6"/>
  <c r="F5"/>
  <c r="G5" s="1"/>
  <c r="G81" i="3"/>
  <c r="G82"/>
  <c r="G83"/>
  <c r="G80"/>
  <c r="G76"/>
  <c r="G77"/>
  <c r="G78"/>
  <c r="G75"/>
  <c r="G70"/>
  <c r="G71"/>
  <c r="G74" s="1"/>
  <c r="G72"/>
  <c r="G73"/>
  <c r="G69"/>
  <c r="G64"/>
  <c r="G65"/>
  <c r="G66"/>
  <c r="G67"/>
  <c r="G68" s="1"/>
  <c r="G63"/>
  <c r="G59"/>
  <c r="G60"/>
  <c r="G61"/>
  <c r="G58"/>
  <c r="G54"/>
  <c r="G55"/>
  <c r="G56"/>
  <c r="G45"/>
  <c r="G46"/>
  <c r="G47"/>
  <c r="G48"/>
  <c r="G44"/>
  <c r="G40"/>
  <c r="G41"/>
  <c r="G49"/>
  <c r="G62"/>
  <c r="G79"/>
  <c r="G84"/>
  <c r="G89"/>
  <c r="G86"/>
  <c r="G87"/>
  <c r="G88"/>
  <c r="G85"/>
  <c r="G16"/>
  <c r="E5" i="17"/>
  <c r="E6"/>
  <c r="E7"/>
  <c r="E8"/>
  <c r="E9"/>
  <c r="E10"/>
  <c r="E11"/>
  <c r="E12"/>
  <c r="E13"/>
  <c r="E14"/>
  <c r="E15"/>
  <c r="E16"/>
  <c r="E17"/>
  <c r="E4"/>
  <c r="F5" i="34"/>
  <c r="F6"/>
  <c r="F7"/>
  <c r="F8"/>
  <c r="F4"/>
  <c r="G133" i="1"/>
  <c r="G136"/>
  <c r="G126"/>
  <c r="G127"/>
  <c r="G129"/>
  <c r="G123"/>
  <c r="G114"/>
  <c r="G84"/>
  <c r="G87"/>
  <c r="G89"/>
  <c r="G60"/>
  <c r="G61"/>
  <c r="G62"/>
  <c r="G53"/>
  <c r="G55"/>
  <c r="G56"/>
  <c r="G40"/>
  <c r="G37"/>
  <c r="G32"/>
  <c r="G26"/>
  <c r="G28"/>
  <c r="G6"/>
  <c r="G9"/>
  <c r="G12"/>
  <c r="G13"/>
  <c r="G71"/>
  <c r="D74" i="3"/>
  <c r="G140" i="1"/>
  <c r="G103"/>
  <c r="G98"/>
  <c r="F137" l="1"/>
  <c r="F143"/>
  <c r="G132"/>
  <c r="F90"/>
  <c r="F65"/>
  <c r="F57"/>
  <c r="G57"/>
  <c r="F35"/>
  <c r="F15"/>
  <c r="G35"/>
  <c r="G65"/>
  <c r="G137"/>
  <c r="G15"/>
  <c r="E18" i="17"/>
  <c r="F13" i="2" l="1"/>
  <c r="F9" i="34" l="1"/>
  <c r="D79" i="3" l="1"/>
  <c r="D68"/>
  <c r="D62"/>
  <c r="D49"/>
  <c r="D84" l="1"/>
  <c r="D45" i="2"/>
  <c r="D50"/>
  <c r="D55"/>
  <c r="D60"/>
  <c r="D66"/>
  <c r="D71"/>
  <c r="D76"/>
  <c r="D24"/>
  <c r="D17"/>
  <c r="D89" i="3" l="1"/>
  <c r="F30" i="2"/>
  <c r="F130" i="1" l="1"/>
  <c r="G119"/>
  <c r="F11" i="2" l="1"/>
  <c r="F9"/>
  <c r="F7"/>
  <c r="F5"/>
  <c r="F48" l="1"/>
  <c r="F47"/>
  <c r="F46"/>
  <c r="F49"/>
  <c r="F41"/>
  <c r="F69" l="1"/>
  <c r="F76"/>
  <c r="F71"/>
  <c r="F19"/>
  <c r="F66"/>
  <c r="F60"/>
  <c r="F55"/>
  <c r="F40"/>
  <c r="F45"/>
  <c r="F42"/>
  <c r="F43"/>
  <c r="F44"/>
  <c r="D53" i="3" l="1"/>
  <c r="G53" s="1"/>
  <c r="D52"/>
  <c r="G52" s="1"/>
  <c r="D51"/>
  <c r="G51" s="1"/>
  <c r="D50"/>
  <c r="G50" s="1"/>
  <c r="G57" s="1"/>
  <c r="D42"/>
  <c r="G42" s="1"/>
  <c r="D39"/>
  <c r="G39" s="1"/>
  <c r="D38"/>
  <c r="G38" s="1"/>
  <c r="D36"/>
  <c r="G36" s="1"/>
  <c r="D35"/>
  <c r="G35" s="1"/>
  <c r="D34"/>
  <c r="G34" s="1"/>
  <c r="D33"/>
  <c r="G33" s="1"/>
  <c r="D31"/>
  <c r="G31" s="1"/>
  <c r="D30"/>
  <c r="G30" s="1"/>
  <c r="D29"/>
  <c r="G29" s="1"/>
  <c r="D28"/>
  <c r="G28" s="1"/>
  <c r="D27"/>
  <c r="G27" s="1"/>
  <c r="G32" s="1"/>
  <c r="D25"/>
  <c r="G25" s="1"/>
  <c r="D24"/>
  <c r="G24" s="1"/>
  <c r="D23"/>
  <c r="G23" s="1"/>
  <c r="D21"/>
  <c r="G21" s="1"/>
  <c r="D20"/>
  <c r="G20" s="1"/>
  <c r="D19"/>
  <c r="G19" s="1"/>
  <c r="D18"/>
  <c r="G18" s="1"/>
  <c r="D17"/>
  <c r="G17" s="1"/>
  <c r="D15"/>
  <c r="G15" s="1"/>
  <c r="D13"/>
  <c r="G13" s="1"/>
  <c r="D12"/>
  <c r="G12" s="1"/>
  <c r="D10"/>
  <c r="G10" s="1"/>
  <c r="D9"/>
  <c r="G9" s="1"/>
  <c r="D7"/>
  <c r="G7" s="1"/>
  <c r="D6"/>
  <c r="G6" s="1"/>
  <c r="D4"/>
  <c r="G4" s="1"/>
  <c r="G5" s="1"/>
  <c r="F18" i="2"/>
  <c r="F75"/>
  <c r="F74"/>
  <c r="F73"/>
  <c r="F70"/>
  <c r="F68"/>
  <c r="F67"/>
  <c r="F65"/>
  <c r="F64"/>
  <c r="F63"/>
  <c r="F61"/>
  <c r="F59"/>
  <c r="F58"/>
  <c r="F57"/>
  <c r="F54"/>
  <c r="F53"/>
  <c r="F52"/>
  <c r="F38"/>
  <c r="F37"/>
  <c r="F36"/>
  <c r="F33"/>
  <c r="F32"/>
  <c r="F28"/>
  <c r="F27"/>
  <c r="F26"/>
  <c r="F23"/>
  <c r="F22"/>
  <c r="F21"/>
  <c r="F16"/>
  <c r="F15"/>
  <c r="F14"/>
  <c r="D4"/>
  <c r="G8" i="3" l="1"/>
  <c r="G14"/>
  <c r="G26"/>
  <c r="G37"/>
  <c r="G43"/>
  <c r="G11"/>
  <c r="G22"/>
  <c r="D34" i="2"/>
  <c r="F34" s="1"/>
  <c r="D22" i="3"/>
  <c r="D32"/>
  <c r="D26"/>
  <c r="D37"/>
  <c r="D43"/>
  <c r="D57"/>
  <c r="F29" i="2"/>
  <c r="D39"/>
  <c r="F39" s="1"/>
  <c r="F24"/>
  <c r="F17"/>
  <c r="F62"/>
  <c r="F31"/>
  <c r="F20"/>
  <c r="F25"/>
  <c r="F35"/>
  <c r="F72"/>
  <c r="F51"/>
  <c r="F56"/>
  <c r="D8" i="3"/>
  <c r="D11"/>
  <c r="D14"/>
  <c r="D5"/>
  <c r="G44" i="1"/>
  <c r="G67"/>
  <c r="G83"/>
  <c r="G90" s="1"/>
  <c r="G139"/>
  <c r="G143" s="1"/>
  <c r="G90" i="3" l="1"/>
  <c r="G130" i="1"/>
  <c r="D77" i="2"/>
  <c r="G104" i="1" l="1"/>
  <c r="G92"/>
  <c r="G105"/>
  <c r="G25"/>
  <c r="E19"/>
  <c r="G46" l="1"/>
  <c r="G17"/>
  <c r="G21" s="1"/>
  <c r="F21"/>
  <c r="G93"/>
  <c r="G68"/>
  <c r="F50" i="2"/>
  <c r="F77" s="1"/>
  <c r="G121" i="1"/>
  <c r="G124" s="1"/>
  <c r="F107"/>
  <c r="G94"/>
  <c r="G47"/>
  <c r="G69"/>
  <c r="G48" l="1"/>
  <c r="G24"/>
  <c r="F48"/>
  <c r="G106"/>
  <c r="G107" s="1"/>
  <c r="F124"/>
  <c r="G27"/>
  <c r="F101"/>
  <c r="G70"/>
  <c r="G72" s="1"/>
  <c r="G29" l="1"/>
  <c r="F72"/>
  <c r="F29"/>
  <c r="G95"/>
  <c r="G101" s="1"/>
  <c r="G109"/>
  <c r="G110"/>
  <c r="G74" l="1"/>
  <c r="G111"/>
  <c r="G75"/>
  <c r="G76" l="1"/>
  <c r="G112" l="1"/>
  <c r="G116" s="1"/>
  <c r="F116"/>
  <c r="G77"/>
  <c r="G81" s="1"/>
  <c r="G145" s="1"/>
  <c r="F81" l="1"/>
  <c r="F145" s="1"/>
</calcChain>
</file>

<file path=xl/sharedStrings.xml><?xml version="1.0" encoding="utf-8"?>
<sst xmlns="http://schemas.openxmlformats.org/spreadsheetml/2006/main" count="553" uniqueCount="170">
  <si>
    <t>ITEMS PRODUCTOS O ACTIVIDADES</t>
  </si>
  <si>
    <t>CANTIDAD</t>
  </si>
  <si>
    <t>VALOR UNITARIO</t>
  </si>
  <si>
    <t>Plantas (semillas)</t>
  </si>
  <si>
    <t>DESCRIPCION</t>
  </si>
  <si>
    <t>Arreglos terreno (tractor)</t>
  </si>
  <si>
    <t>obreros (mo)</t>
  </si>
  <si>
    <t xml:space="preserve">meses </t>
  </si>
  <si>
    <t>horas</t>
  </si>
  <si>
    <t xml:space="preserve">unidades </t>
  </si>
  <si>
    <t>Siembra</t>
  </si>
  <si>
    <t xml:space="preserve">Ahoyado de siembra </t>
  </si>
  <si>
    <t xml:space="preserve">Terreno en arriendo </t>
  </si>
  <si>
    <t>VALOR TOTAL</t>
  </si>
  <si>
    <t>arrobas</t>
  </si>
  <si>
    <t>cono</t>
  </si>
  <si>
    <t xml:space="preserve">cono </t>
  </si>
  <si>
    <t xml:space="preserve">Desinfectada  </t>
  </si>
  <si>
    <t>litro</t>
  </si>
  <si>
    <t>Alambre (16)</t>
  </si>
  <si>
    <t>Estructura ,ahoyada , pisada y regada de alambre</t>
  </si>
  <si>
    <t>Alambre (12)</t>
  </si>
  <si>
    <t xml:space="preserve"> Hilaza</t>
  </si>
  <si>
    <t>Colgada de hilaza</t>
  </si>
  <si>
    <t>Fumigacion</t>
  </si>
  <si>
    <t xml:space="preserve">Desinfectada </t>
  </si>
  <si>
    <t>Guadañada</t>
  </si>
  <si>
    <t>Recolgada</t>
  </si>
  <si>
    <t>Comienzo cosecha</t>
  </si>
  <si>
    <t>Recolgada hilaza</t>
  </si>
  <si>
    <t>Desinfectada</t>
  </si>
  <si>
    <t xml:space="preserve">Abonada   </t>
  </si>
  <si>
    <t>Platas abonada</t>
  </si>
  <si>
    <t>TOTAL</t>
  </si>
  <si>
    <t>ETAPA</t>
  </si>
  <si>
    <t xml:space="preserve">Comienzo de cosecha </t>
  </si>
  <si>
    <t>PRODUCCION DEL CULTIVO EN KILOS</t>
  </si>
  <si>
    <t>MANO DE OBRA  DEL CULTIVO EN KILOS</t>
  </si>
  <si>
    <t>JORNAL</t>
  </si>
  <si>
    <t>MODELO DE COSTOS PARA UN CULTIVO DE UCHUVA DE 500 PLANTAS  DE PRODUCCION 17140</t>
  </si>
  <si>
    <t>miples</t>
  </si>
  <si>
    <t>registros</t>
  </si>
  <si>
    <t>roseadores</t>
  </si>
  <si>
    <t>tubos</t>
  </si>
  <si>
    <t>Tijeras</t>
  </si>
  <si>
    <t>Machete</t>
  </si>
  <si>
    <t xml:space="preserve">TOTAL </t>
  </si>
  <si>
    <t xml:space="preserve">TOTAL FINAL </t>
  </si>
  <si>
    <t xml:space="preserve">MODELO DE COSTOS PARA UN CULTIVO DE UCHUVA DE 500 PLANTAS  DE PRODUCCION 17.140 KILOS </t>
  </si>
  <si>
    <t xml:space="preserve">ETAPA 1 </t>
  </si>
  <si>
    <t xml:space="preserve">TOTAL ETAPA 1 </t>
  </si>
  <si>
    <t xml:space="preserve">ETAPA 2 </t>
  </si>
  <si>
    <t xml:space="preserve">TOTAL ETAPA 2 </t>
  </si>
  <si>
    <t xml:space="preserve">ETAPA 3 </t>
  </si>
  <si>
    <t xml:space="preserve">ETAPA 4 </t>
  </si>
  <si>
    <t>TOTAL ETAPA 3</t>
  </si>
  <si>
    <t xml:space="preserve">TOTAL ETAPA 4 </t>
  </si>
  <si>
    <t xml:space="preserve">ETAPA 5 </t>
  </si>
  <si>
    <t xml:space="preserve">TOTAL ETAPA 5 </t>
  </si>
  <si>
    <t xml:space="preserve">ETAPA 6 </t>
  </si>
  <si>
    <t xml:space="preserve">TOTAL ETAPA 6 </t>
  </si>
  <si>
    <t xml:space="preserve">ETAPA 7 </t>
  </si>
  <si>
    <t xml:space="preserve">TOTAL ETAPA 7 </t>
  </si>
  <si>
    <t xml:space="preserve">ETAPA 8 </t>
  </si>
  <si>
    <t xml:space="preserve">TOTAL ETAPA 8 </t>
  </si>
  <si>
    <t xml:space="preserve">ETAPA 9 </t>
  </si>
  <si>
    <t xml:space="preserve">ETAPA 10 </t>
  </si>
  <si>
    <t xml:space="preserve">TOTAL ETAPA 10 </t>
  </si>
  <si>
    <t xml:space="preserve">ETAPA 11 </t>
  </si>
  <si>
    <t xml:space="preserve">TOTAL ETAPA 11 </t>
  </si>
  <si>
    <t xml:space="preserve">ETAPA 12 </t>
  </si>
  <si>
    <t xml:space="preserve">ETAPA 13 </t>
  </si>
  <si>
    <t xml:space="preserve">TOTAL ETAPA 13 </t>
  </si>
  <si>
    <t xml:space="preserve">ETAPA 14 </t>
  </si>
  <si>
    <t xml:space="preserve">TOTAL ETAPA 14 </t>
  </si>
  <si>
    <t xml:space="preserve">CONCEPTO </t>
  </si>
  <si>
    <t>ETAPA 3</t>
  </si>
  <si>
    <t>ETAPA 5</t>
  </si>
  <si>
    <t>PRODUCCION (KILOS)</t>
  </si>
  <si>
    <t>ETAPA 2</t>
  </si>
  <si>
    <t>ETAPA 4</t>
  </si>
  <si>
    <t>ETAPA 8</t>
  </si>
  <si>
    <t>ETAPA 9</t>
  </si>
  <si>
    <t>ETAPA 11</t>
  </si>
  <si>
    <t>ETAPA 13</t>
  </si>
  <si>
    <t>TOTAL ETAPA 2</t>
  </si>
  <si>
    <t>TOTAL ETAPA 7</t>
  </si>
  <si>
    <t xml:space="preserve">TOTAL ETAPA 9 </t>
  </si>
  <si>
    <t xml:space="preserve">TOTAL ETAPA 12 </t>
  </si>
  <si>
    <t>TOTAL ETAPA 6</t>
  </si>
  <si>
    <t>TOTAL ETAPA 9</t>
  </si>
  <si>
    <t>TOTAL ETAPA  11</t>
  </si>
  <si>
    <t>TOTAL ETAPA 12</t>
  </si>
  <si>
    <t>TOTAL ETAPA 15</t>
  </si>
  <si>
    <t>TOTAL ETAPA 16</t>
  </si>
  <si>
    <t>ETAPA 15</t>
  </si>
  <si>
    <t>ETAPA 16</t>
  </si>
  <si>
    <t>ETAPA 17</t>
  </si>
  <si>
    <t>TOTAL ETAPA 17</t>
  </si>
  <si>
    <t>TOTAL ETAPA 10</t>
  </si>
  <si>
    <t>ETAPA 12</t>
  </si>
  <si>
    <t>ETAPA 14</t>
  </si>
  <si>
    <t>TOTAL ETAPA 14</t>
  </si>
  <si>
    <t xml:space="preserve">TOTAL ETAPA 15 </t>
  </si>
  <si>
    <t xml:space="preserve">Recolgada (hilaza) </t>
  </si>
  <si>
    <t xml:space="preserve">MATERIA PRIMA INDIRECTA E INSUMOS </t>
  </si>
  <si>
    <t>semillas</t>
  </si>
  <si>
    <t>desinfectadas</t>
  </si>
  <si>
    <t xml:space="preserve">fumigadas </t>
  </si>
  <si>
    <t>litros</t>
  </si>
  <si>
    <t>plantas</t>
  </si>
  <si>
    <t xml:space="preserve">kilos </t>
  </si>
  <si>
    <t xml:space="preserve">TOTAL FINAL MANO DE OBRA </t>
  </si>
  <si>
    <t xml:space="preserve">arreglo del terreno </t>
  </si>
  <si>
    <t xml:space="preserve">arriendo terreno </t>
  </si>
  <si>
    <t>Empaques</t>
  </si>
  <si>
    <t>ELEMENTO DEL COSTO</t>
  </si>
  <si>
    <t>M.P</t>
  </si>
  <si>
    <t>M.O</t>
  </si>
  <si>
    <t>C.I.F</t>
  </si>
  <si>
    <t xml:space="preserve">empaques maquinaria </t>
  </si>
  <si>
    <t xml:space="preserve">miples maquinaria </t>
  </si>
  <si>
    <t xml:space="preserve">registros del agua </t>
  </si>
  <si>
    <t xml:space="preserve">roseadores de agua </t>
  </si>
  <si>
    <t xml:space="preserve">tubos de agua </t>
  </si>
  <si>
    <t>alambre 16</t>
  </si>
  <si>
    <t>alambre 12</t>
  </si>
  <si>
    <t xml:space="preserve">hilaza </t>
  </si>
  <si>
    <t xml:space="preserve">Abono sencillo </t>
  </si>
  <si>
    <t xml:space="preserve">Fumigacion </t>
  </si>
  <si>
    <t xml:space="preserve">abono sencillo </t>
  </si>
  <si>
    <t xml:space="preserve">Desofada  </t>
  </si>
  <si>
    <t xml:space="preserve">produccion 20 kilos </t>
  </si>
  <si>
    <t xml:space="preserve">produccion 30 kilos </t>
  </si>
  <si>
    <t xml:space="preserve">produccion 50 kilos </t>
  </si>
  <si>
    <t xml:space="preserve">producion 60 kilos </t>
  </si>
  <si>
    <t xml:space="preserve">produccion 100 kilos </t>
  </si>
  <si>
    <t xml:space="preserve">produccion 110 kilos </t>
  </si>
  <si>
    <t xml:space="preserve">produccion 120 kilos </t>
  </si>
  <si>
    <t xml:space="preserve">produccion 180 kilos </t>
  </si>
  <si>
    <t xml:space="preserve">produccion 250 kilos </t>
  </si>
  <si>
    <t xml:space="preserve">produccion 320 kilos </t>
  </si>
  <si>
    <t xml:space="preserve">produccion 350 kilos </t>
  </si>
  <si>
    <t xml:space="preserve">produccion 380 kilos </t>
  </si>
  <si>
    <t xml:space="preserve">produccion 400 kilos </t>
  </si>
  <si>
    <t xml:space="preserve">produccion 410 kilos </t>
  </si>
  <si>
    <t xml:space="preserve">produccion 450 kilos </t>
  </si>
  <si>
    <t xml:space="preserve">produccion 470 kilos </t>
  </si>
  <si>
    <t xml:space="preserve">produccion 480 kilos </t>
  </si>
  <si>
    <t xml:space="preserve">produccion 500 kilos </t>
  </si>
  <si>
    <t>produccion  420 kilos</t>
  </si>
  <si>
    <t>produccion  430 kilos</t>
  </si>
  <si>
    <t xml:space="preserve">produccion  450 kilos </t>
  </si>
  <si>
    <t xml:space="preserve">abono con potasio </t>
  </si>
  <si>
    <t>produccion  490 kilos</t>
  </si>
  <si>
    <t>produccion  500 kilos</t>
  </si>
  <si>
    <t>produccion 430 kilos</t>
  </si>
  <si>
    <t>produccion 420 kilos</t>
  </si>
  <si>
    <t>produccion  380 kilos</t>
  </si>
  <si>
    <t>produccion 300 kilos</t>
  </si>
  <si>
    <t>produccion 280 kilos</t>
  </si>
  <si>
    <t>produccion 240 kilos</t>
  </si>
  <si>
    <t>produccion 260 kilos</t>
  </si>
  <si>
    <t xml:space="preserve">arreglo de la planta (tijeras) </t>
  </si>
  <si>
    <t>arreglo del cultivo (hoja segueta)</t>
  </si>
  <si>
    <t>arreglo cultivo (machetes)</t>
  </si>
  <si>
    <t xml:space="preserve">aceite para la bomba </t>
  </si>
  <si>
    <t>aceite para la bomba 1/4 (3meses)</t>
  </si>
  <si>
    <t>abono potasio</t>
  </si>
  <si>
    <t xml:space="preserve">hoja de segueta 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</si>
</sst>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164" fontId="2" fillId="2" borderId="1" xfId="0" applyNumberFormat="1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0" borderId="0" xfId="0" applyFont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3" fillId="0" borderId="0" xfId="0" applyFont="1" applyFill="1"/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/>
    <xf numFmtId="0" fontId="2" fillId="0" borderId="0" xfId="0" applyFont="1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/>
    <xf numFmtId="164" fontId="5" fillId="0" borderId="1" xfId="0" applyNumberFormat="1" applyFont="1" applyFill="1" applyBorder="1"/>
    <xf numFmtId="164" fontId="4" fillId="0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164" fontId="8" fillId="2" borderId="1" xfId="0" applyNumberFormat="1" applyFont="1" applyFill="1" applyBorder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4" fillId="0" borderId="0" xfId="1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3" fillId="0" borderId="0" xfId="1" applyNumberFormat="1" applyFont="1" applyFill="1"/>
    <xf numFmtId="0" fontId="4" fillId="0" borderId="0" xfId="0" applyFont="1" applyFill="1" applyBorder="1"/>
    <xf numFmtId="164" fontId="4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1"/>
  <sheetViews>
    <sheetView tabSelected="1" zoomScale="89" zoomScaleNormal="89" workbookViewId="0">
      <selection activeCell="G145" sqref="G145"/>
    </sheetView>
  </sheetViews>
  <sheetFormatPr baseColWidth="10" defaultRowHeight="15.75"/>
  <cols>
    <col min="1" max="1" width="11.42578125" style="29"/>
    <col min="2" max="2" width="23.28515625" style="51" bestFit="1" customWidth="1"/>
    <col min="3" max="3" width="46.7109375" style="33" bestFit="1" customWidth="1"/>
    <col min="4" max="4" width="11.140625" style="51" bestFit="1" customWidth="1"/>
    <col min="5" max="5" width="13.85546875" style="51" bestFit="1" customWidth="1"/>
    <col min="6" max="6" width="17.85546875" style="33" bestFit="1" customWidth="1"/>
    <col min="7" max="7" width="14.42578125" style="33" bestFit="1" customWidth="1"/>
    <col min="8" max="9" width="13.28515625" style="29" bestFit="1" customWidth="1"/>
    <col min="10" max="16384" width="11.42578125" style="29"/>
  </cols>
  <sheetData>
    <row r="1" spans="2:7" ht="11.25" customHeight="1"/>
    <row r="2" spans="2:7" ht="34.5" customHeight="1">
      <c r="B2" s="88" t="s">
        <v>48</v>
      </c>
      <c r="C2" s="88"/>
      <c r="D2" s="88"/>
      <c r="E2" s="88"/>
      <c r="F2" s="88"/>
      <c r="G2" s="88"/>
    </row>
    <row r="3" spans="2:7">
      <c r="B3" s="45" t="s">
        <v>116</v>
      </c>
      <c r="C3" s="37" t="s">
        <v>0</v>
      </c>
      <c r="D3" s="37" t="s">
        <v>1</v>
      </c>
      <c r="E3" s="37" t="s">
        <v>4</v>
      </c>
      <c r="F3" s="37" t="s">
        <v>2</v>
      </c>
      <c r="G3" s="37" t="s">
        <v>13</v>
      </c>
    </row>
    <row r="4" spans="2:7">
      <c r="B4" s="83" t="s">
        <v>49</v>
      </c>
      <c r="C4" s="84"/>
      <c r="D4" s="84"/>
      <c r="E4" s="84"/>
      <c r="F4" s="84"/>
      <c r="G4" s="85"/>
    </row>
    <row r="5" spans="2:7">
      <c r="B5" s="48" t="s">
        <v>117</v>
      </c>
      <c r="C5" s="34" t="s">
        <v>3</v>
      </c>
      <c r="D5" s="50">
        <v>500</v>
      </c>
      <c r="E5" s="50" t="s">
        <v>9</v>
      </c>
      <c r="F5" s="35">
        <f>+M.P!E4</f>
        <v>250</v>
      </c>
      <c r="G5" s="36">
        <f>+D5*F5</f>
        <v>125000</v>
      </c>
    </row>
    <row r="6" spans="2:7">
      <c r="B6" s="48" t="s">
        <v>119</v>
      </c>
      <c r="C6" s="34" t="s">
        <v>12</v>
      </c>
      <c r="D6" s="50">
        <v>17</v>
      </c>
      <c r="E6" s="50" t="s">
        <v>7</v>
      </c>
      <c r="F6" s="35">
        <f>+C.I.F!D17</f>
        <v>100000</v>
      </c>
      <c r="G6" s="36">
        <f t="shared" ref="G6:G14" si="0">+D6*F6</f>
        <v>1700000</v>
      </c>
    </row>
    <row r="7" spans="2:7">
      <c r="B7" s="48" t="s">
        <v>119</v>
      </c>
      <c r="C7" s="34" t="s">
        <v>5</v>
      </c>
      <c r="D7" s="50">
        <v>3</v>
      </c>
      <c r="E7" s="50" t="s">
        <v>8</v>
      </c>
      <c r="F7" s="35">
        <f>+C.I.F!D16</f>
        <v>80000</v>
      </c>
      <c r="G7" s="36">
        <f t="shared" si="0"/>
        <v>240000</v>
      </c>
    </row>
    <row r="8" spans="2:7" ht="17.25" customHeight="1">
      <c r="B8" s="48" t="s">
        <v>118</v>
      </c>
      <c r="C8" s="34" t="s">
        <v>11</v>
      </c>
      <c r="D8" s="50">
        <v>3</v>
      </c>
      <c r="E8" s="50" t="s">
        <v>6</v>
      </c>
      <c r="F8" s="35">
        <f>+M.O!F4</f>
        <v>35000</v>
      </c>
      <c r="G8" s="36">
        <f t="shared" si="0"/>
        <v>105000</v>
      </c>
    </row>
    <row r="9" spans="2:7">
      <c r="B9" s="48" t="s">
        <v>117</v>
      </c>
      <c r="C9" s="34" t="s">
        <v>128</v>
      </c>
      <c r="D9" s="50">
        <v>500</v>
      </c>
      <c r="E9" s="50" t="s">
        <v>111</v>
      </c>
      <c r="F9" s="35">
        <f>+M.P!E5</f>
        <v>500</v>
      </c>
      <c r="G9" s="36">
        <f t="shared" si="0"/>
        <v>250000</v>
      </c>
    </row>
    <row r="10" spans="2:7">
      <c r="B10" s="48" t="s">
        <v>119</v>
      </c>
      <c r="C10" s="34" t="s">
        <v>120</v>
      </c>
      <c r="D10" s="50">
        <v>2</v>
      </c>
      <c r="E10" s="50" t="s">
        <v>9</v>
      </c>
      <c r="F10" s="35">
        <f>+C.I.F!D6</f>
        <v>3500</v>
      </c>
      <c r="G10" s="36">
        <f t="shared" si="0"/>
        <v>7000</v>
      </c>
    </row>
    <row r="11" spans="2:7">
      <c r="B11" s="48" t="s">
        <v>119</v>
      </c>
      <c r="C11" s="34" t="s">
        <v>121</v>
      </c>
      <c r="D11" s="50">
        <v>3</v>
      </c>
      <c r="E11" s="50" t="s">
        <v>9</v>
      </c>
      <c r="F11" s="35">
        <f>+C.I.F!D8</f>
        <v>1200</v>
      </c>
      <c r="G11" s="36">
        <f t="shared" si="0"/>
        <v>3600</v>
      </c>
    </row>
    <row r="12" spans="2:7">
      <c r="B12" s="48" t="s">
        <v>119</v>
      </c>
      <c r="C12" s="34" t="s">
        <v>122</v>
      </c>
      <c r="D12" s="50">
        <v>5</v>
      </c>
      <c r="E12" s="50" t="s">
        <v>9</v>
      </c>
      <c r="F12" s="35">
        <f>+C.I.F!D9</f>
        <v>6700</v>
      </c>
      <c r="G12" s="36">
        <f t="shared" si="0"/>
        <v>33500</v>
      </c>
    </row>
    <row r="13" spans="2:7">
      <c r="B13" s="48" t="s">
        <v>119</v>
      </c>
      <c r="C13" s="34" t="s">
        <v>123</v>
      </c>
      <c r="D13" s="50">
        <v>6</v>
      </c>
      <c r="E13" s="50" t="s">
        <v>9</v>
      </c>
      <c r="F13" s="35">
        <f>+C.I.F!D10</f>
        <v>10500</v>
      </c>
      <c r="G13" s="36">
        <f t="shared" si="0"/>
        <v>63000</v>
      </c>
    </row>
    <row r="14" spans="2:7">
      <c r="B14" s="48" t="s">
        <v>119</v>
      </c>
      <c r="C14" s="34" t="s">
        <v>124</v>
      </c>
      <c r="D14" s="50">
        <v>7</v>
      </c>
      <c r="E14" s="50" t="s">
        <v>9</v>
      </c>
      <c r="F14" s="35">
        <f>+C.I.F!D11</f>
        <v>14000</v>
      </c>
      <c r="G14" s="36">
        <f t="shared" si="0"/>
        <v>98000</v>
      </c>
    </row>
    <row r="15" spans="2:7">
      <c r="B15" s="48"/>
      <c r="C15" s="37" t="s">
        <v>50</v>
      </c>
      <c r="D15" s="40"/>
      <c r="E15" s="37"/>
      <c r="F15" s="38">
        <f>+SUM(F5:F14)</f>
        <v>251650</v>
      </c>
      <c r="G15" s="38">
        <f>+SUM(G5:G14)</f>
        <v>2625100</v>
      </c>
    </row>
    <row r="16" spans="2:7">
      <c r="B16" s="83" t="s">
        <v>51</v>
      </c>
      <c r="C16" s="84"/>
      <c r="D16" s="84"/>
      <c r="E16" s="84"/>
      <c r="F16" s="84"/>
      <c r="G16" s="85"/>
    </row>
    <row r="17" spans="2:7">
      <c r="B17" s="48" t="s">
        <v>118</v>
      </c>
      <c r="C17" s="34" t="s">
        <v>10</v>
      </c>
      <c r="D17" s="50">
        <v>3</v>
      </c>
      <c r="E17" s="50" t="s">
        <v>6</v>
      </c>
      <c r="F17" s="35">
        <f>+M.O!F6</f>
        <v>35000</v>
      </c>
      <c r="G17" s="36">
        <f>+D17*F17</f>
        <v>105000</v>
      </c>
    </row>
    <row r="18" spans="2:7" ht="15.75" customHeight="1">
      <c r="B18" s="48" t="s">
        <v>117</v>
      </c>
      <c r="C18" s="34" t="s">
        <v>25</v>
      </c>
      <c r="D18" s="50">
        <v>2</v>
      </c>
      <c r="E18" s="50" t="s">
        <v>18</v>
      </c>
      <c r="F18" s="35">
        <f>+M.P!E7</f>
        <v>25667</v>
      </c>
      <c r="G18" s="36">
        <f t="shared" ref="G18:G20" si="1">+D18*F18</f>
        <v>51334</v>
      </c>
    </row>
    <row r="19" spans="2:7" ht="20.25" customHeight="1">
      <c r="B19" s="48" t="s">
        <v>118</v>
      </c>
      <c r="C19" s="34" t="s">
        <v>17</v>
      </c>
      <c r="D19" s="50">
        <v>3</v>
      </c>
      <c r="E19" s="50" t="str">
        <f>E17</f>
        <v>obreros (mo)</v>
      </c>
      <c r="F19" s="35">
        <f>+M.O!F7</f>
        <v>35000</v>
      </c>
      <c r="G19" s="36">
        <f t="shared" si="1"/>
        <v>105000</v>
      </c>
    </row>
    <row r="20" spans="2:7" ht="17.25" customHeight="1">
      <c r="B20" s="48" t="s">
        <v>117</v>
      </c>
      <c r="C20" s="34" t="s">
        <v>129</v>
      </c>
      <c r="D20" s="50">
        <v>3</v>
      </c>
      <c r="E20" s="50" t="s">
        <v>18</v>
      </c>
      <c r="F20" s="35">
        <f>+M.P!E8</f>
        <v>16625</v>
      </c>
      <c r="G20" s="36">
        <f t="shared" si="1"/>
        <v>49875</v>
      </c>
    </row>
    <row r="21" spans="2:7" ht="23.25" customHeight="1">
      <c r="B21" s="48"/>
      <c r="C21" s="37" t="s">
        <v>52</v>
      </c>
      <c r="D21" s="37"/>
      <c r="E21" s="37"/>
      <c r="F21" s="39">
        <f>+SUM(F17:F20)</f>
        <v>112292</v>
      </c>
      <c r="G21" s="39">
        <f>+SUM(G17:G20)</f>
        <v>311209</v>
      </c>
    </row>
    <row r="22" spans="2:7">
      <c r="B22" s="89" t="s">
        <v>53</v>
      </c>
      <c r="C22" s="90"/>
      <c r="D22" s="90"/>
      <c r="E22" s="90"/>
      <c r="F22" s="90"/>
      <c r="G22" s="91"/>
    </row>
    <row r="23" spans="2:7">
      <c r="B23" s="48" t="s">
        <v>119</v>
      </c>
      <c r="C23" s="34" t="s">
        <v>19</v>
      </c>
      <c r="D23" s="50">
        <v>4</v>
      </c>
      <c r="E23" s="50" t="s">
        <v>14</v>
      </c>
      <c r="F23" s="35">
        <f>+C.I.F!D12</f>
        <v>54000</v>
      </c>
      <c r="G23" s="36">
        <f>+D23*F23</f>
        <v>216000</v>
      </c>
    </row>
    <row r="24" spans="2:7" ht="13.5" customHeight="1">
      <c r="B24" s="48" t="s">
        <v>118</v>
      </c>
      <c r="C24" s="34" t="s">
        <v>20</v>
      </c>
      <c r="D24" s="50">
        <v>14</v>
      </c>
      <c r="E24" s="50" t="s">
        <v>6</v>
      </c>
      <c r="F24" s="35">
        <f>+M.O!F9</f>
        <v>35000</v>
      </c>
      <c r="G24" s="36">
        <f t="shared" ref="G24:G28" si="2">+D24*F24</f>
        <v>490000</v>
      </c>
    </row>
    <row r="25" spans="2:7">
      <c r="B25" s="48" t="s">
        <v>119</v>
      </c>
      <c r="C25" s="34" t="s">
        <v>21</v>
      </c>
      <c r="D25" s="50">
        <v>1.5</v>
      </c>
      <c r="E25" s="50" t="s">
        <v>14</v>
      </c>
      <c r="F25" s="35">
        <f>+C.I.F!D13</f>
        <v>45500</v>
      </c>
      <c r="G25" s="36">
        <f t="shared" si="2"/>
        <v>68250</v>
      </c>
    </row>
    <row r="26" spans="2:7">
      <c r="B26" s="48" t="s">
        <v>119</v>
      </c>
      <c r="C26" s="34" t="s">
        <v>22</v>
      </c>
      <c r="D26" s="50">
        <v>1</v>
      </c>
      <c r="E26" s="50" t="s">
        <v>15</v>
      </c>
      <c r="F26" s="35">
        <f>+C.I.F!D14</f>
        <v>15000</v>
      </c>
      <c r="G26" s="36">
        <f t="shared" si="2"/>
        <v>15000</v>
      </c>
    </row>
    <row r="27" spans="2:7">
      <c r="B27" s="48" t="s">
        <v>118</v>
      </c>
      <c r="C27" s="34" t="s">
        <v>23</v>
      </c>
      <c r="D27" s="50">
        <v>2</v>
      </c>
      <c r="E27" s="50" t="s">
        <v>6</v>
      </c>
      <c r="F27" s="35">
        <f>+M.O!F10</f>
        <v>35000</v>
      </c>
      <c r="G27" s="36">
        <f t="shared" si="2"/>
        <v>70000</v>
      </c>
    </row>
    <row r="28" spans="2:7">
      <c r="B28" s="48" t="s">
        <v>119</v>
      </c>
      <c r="C28" s="34" t="s">
        <v>166</v>
      </c>
      <c r="D28" s="50">
        <v>1</v>
      </c>
      <c r="E28" s="50" t="s">
        <v>9</v>
      </c>
      <c r="F28" s="35">
        <f>+C.I.F!D15</f>
        <v>23000</v>
      </c>
      <c r="G28" s="36">
        <f t="shared" si="2"/>
        <v>23000</v>
      </c>
    </row>
    <row r="29" spans="2:7">
      <c r="B29" s="48"/>
      <c r="C29" s="37" t="s">
        <v>55</v>
      </c>
      <c r="D29" s="40"/>
      <c r="E29" s="37"/>
      <c r="F29" s="39">
        <f>+SUM(F23:F28)</f>
        <v>207500</v>
      </c>
      <c r="G29" s="39">
        <f>+SUM(G23:G28)</f>
        <v>882250</v>
      </c>
    </row>
    <row r="30" spans="2:7">
      <c r="B30" s="48"/>
      <c r="C30" s="92" t="s">
        <v>54</v>
      </c>
      <c r="D30" s="92"/>
      <c r="E30" s="92"/>
      <c r="F30" s="92"/>
      <c r="G30" s="92"/>
    </row>
    <row r="31" spans="2:7">
      <c r="B31" s="48" t="s">
        <v>117</v>
      </c>
      <c r="C31" s="34" t="s">
        <v>129</v>
      </c>
      <c r="D31" s="50">
        <v>3</v>
      </c>
      <c r="E31" s="50" t="s">
        <v>18</v>
      </c>
      <c r="F31" s="35">
        <f>+M.P!E8</f>
        <v>16625</v>
      </c>
      <c r="G31" s="36">
        <f>+D31*F31</f>
        <v>49875</v>
      </c>
    </row>
    <row r="32" spans="2:7">
      <c r="B32" s="48" t="s">
        <v>118</v>
      </c>
      <c r="C32" s="34" t="s">
        <v>25</v>
      </c>
      <c r="D32" s="50">
        <v>1</v>
      </c>
      <c r="E32" s="50" t="s">
        <v>6</v>
      </c>
      <c r="F32" s="35">
        <f>+M.O!F12</f>
        <v>35000</v>
      </c>
      <c r="G32" s="36">
        <f t="shared" ref="G32:G34" si="3">+D32*F32</f>
        <v>35000</v>
      </c>
    </row>
    <row r="33" spans="2:7">
      <c r="B33" s="48" t="s">
        <v>118</v>
      </c>
      <c r="C33" s="34" t="s">
        <v>26</v>
      </c>
      <c r="D33" s="50">
        <v>2</v>
      </c>
      <c r="E33" s="50" t="s">
        <v>6</v>
      </c>
      <c r="F33" s="35">
        <f>+M.O!F13</f>
        <v>35000</v>
      </c>
      <c r="G33" s="36">
        <f t="shared" si="3"/>
        <v>70000</v>
      </c>
    </row>
    <row r="34" spans="2:7">
      <c r="B34" s="48" t="s">
        <v>119</v>
      </c>
      <c r="C34" s="34" t="s">
        <v>165</v>
      </c>
      <c r="D34" s="50">
        <v>3</v>
      </c>
      <c r="E34" s="50" t="s">
        <v>9</v>
      </c>
      <c r="F34" s="35">
        <f>+C.I.F!D7</f>
        <v>12000</v>
      </c>
      <c r="G34" s="36">
        <f t="shared" si="3"/>
        <v>36000</v>
      </c>
    </row>
    <row r="35" spans="2:7">
      <c r="B35" s="48"/>
      <c r="C35" s="37" t="s">
        <v>56</v>
      </c>
      <c r="D35" s="40"/>
      <c r="E35" s="37"/>
      <c r="F35" s="38">
        <f>+SUM(F31:F34)</f>
        <v>98625</v>
      </c>
      <c r="G35" s="38">
        <f>+SUM(G31:G34)</f>
        <v>190875</v>
      </c>
    </row>
    <row r="36" spans="2:7">
      <c r="B36" s="48"/>
      <c r="C36" s="86" t="s">
        <v>57</v>
      </c>
      <c r="D36" s="86"/>
      <c r="E36" s="86"/>
      <c r="F36" s="86"/>
      <c r="G36" s="86"/>
    </row>
    <row r="37" spans="2:7">
      <c r="B37" s="48" t="s">
        <v>117</v>
      </c>
      <c r="C37" s="34" t="s">
        <v>130</v>
      </c>
      <c r="D37" s="50">
        <v>500</v>
      </c>
      <c r="E37" s="50" t="s">
        <v>111</v>
      </c>
      <c r="F37" s="35">
        <f>+M.P!E5</f>
        <v>500</v>
      </c>
      <c r="G37" s="36">
        <f>D37*F37</f>
        <v>250000</v>
      </c>
    </row>
    <row r="38" spans="2:7">
      <c r="B38" s="48" t="s">
        <v>118</v>
      </c>
      <c r="C38" s="34" t="s">
        <v>128</v>
      </c>
      <c r="D38" s="50">
        <v>2</v>
      </c>
      <c r="E38" s="50" t="s">
        <v>6</v>
      </c>
      <c r="F38" s="35">
        <f>+M.O!F15</f>
        <v>35000</v>
      </c>
      <c r="G38" s="36">
        <f t="shared" ref="G38:G42" si="4">D38*F38</f>
        <v>70000</v>
      </c>
    </row>
    <row r="39" spans="2:7">
      <c r="B39" s="48" t="s">
        <v>119</v>
      </c>
      <c r="C39" s="34" t="s">
        <v>104</v>
      </c>
      <c r="D39" s="50">
        <v>1</v>
      </c>
      <c r="E39" s="50" t="s">
        <v>15</v>
      </c>
      <c r="F39" s="35">
        <f>+C.I.F!D14</f>
        <v>15000</v>
      </c>
      <c r="G39" s="36">
        <f t="shared" si="4"/>
        <v>15000</v>
      </c>
    </row>
    <row r="40" spans="2:7">
      <c r="B40" s="48" t="s">
        <v>118</v>
      </c>
      <c r="C40" s="34" t="s">
        <v>27</v>
      </c>
      <c r="D40" s="50">
        <v>2</v>
      </c>
      <c r="E40" s="50" t="s">
        <v>6</v>
      </c>
      <c r="F40" s="35">
        <f>+M.O!F24</f>
        <v>35000</v>
      </c>
      <c r="G40" s="36">
        <f t="shared" si="4"/>
        <v>70000</v>
      </c>
    </row>
    <row r="41" spans="2:7" ht="18.75" customHeight="1">
      <c r="B41" s="48" t="s">
        <v>117</v>
      </c>
      <c r="C41" s="34" t="s">
        <v>129</v>
      </c>
      <c r="D41" s="50">
        <v>5</v>
      </c>
      <c r="E41" s="50" t="s">
        <v>18</v>
      </c>
      <c r="F41" s="35">
        <f>+M.P!E8</f>
        <v>16625</v>
      </c>
      <c r="G41" s="36">
        <f t="shared" si="4"/>
        <v>83125</v>
      </c>
    </row>
    <row r="42" spans="2:7">
      <c r="B42" s="48" t="s">
        <v>118</v>
      </c>
      <c r="C42" s="34" t="s">
        <v>131</v>
      </c>
      <c r="D42" s="50">
        <v>2</v>
      </c>
      <c r="E42" s="50" t="s">
        <v>6</v>
      </c>
      <c r="F42" s="35">
        <f>+M.O!F25</f>
        <v>35000</v>
      </c>
      <c r="G42" s="36">
        <f t="shared" si="4"/>
        <v>70000</v>
      </c>
    </row>
    <row r="43" spans="2:7">
      <c r="B43" s="48"/>
      <c r="C43" s="41" t="s">
        <v>28</v>
      </c>
      <c r="D43" s="37"/>
      <c r="E43" s="37"/>
      <c r="F43" s="38"/>
      <c r="G43" s="36"/>
    </row>
    <row r="44" spans="2:7">
      <c r="B44" s="48" t="s">
        <v>118</v>
      </c>
      <c r="C44" s="34" t="s">
        <v>132</v>
      </c>
      <c r="D44" s="50">
        <v>0.5</v>
      </c>
      <c r="E44" s="50" t="s">
        <v>6</v>
      </c>
      <c r="F44" s="35">
        <f>+M.O!F25</f>
        <v>35000</v>
      </c>
      <c r="G44" s="36">
        <f t="shared" ref="G44:G47" si="5">D44*F44</f>
        <v>17500</v>
      </c>
    </row>
    <row r="45" spans="2:7">
      <c r="B45" s="48" t="s">
        <v>118</v>
      </c>
      <c r="C45" s="42" t="s">
        <v>133</v>
      </c>
      <c r="D45" s="48">
        <v>1</v>
      </c>
      <c r="E45" s="48" t="s">
        <v>6</v>
      </c>
      <c r="F45" s="44">
        <f>+M.O!F20</f>
        <v>35000</v>
      </c>
      <c r="G45" s="36">
        <f t="shared" si="5"/>
        <v>35000</v>
      </c>
    </row>
    <row r="46" spans="2:7">
      <c r="B46" s="48" t="s">
        <v>118</v>
      </c>
      <c r="C46" s="42" t="s">
        <v>134</v>
      </c>
      <c r="D46" s="48">
        <v>1</v>
      </c>
      <c r="E46" s="48" t="s">
        <v>6</v>
      </c>
      <c r="F46" s="44">
        <f>+M.O!F20</f>
        <v>35000</v>
      </c>
      <c r="G46" s="36">
        <f t="shared" si="5"/>
        <v>35000</v>
      </c>
    </row>
    <row r="47" spans="2:7">
      <c r="B47" s="48" t="s">
        <v>118</v>
      </c>
      <c r="C47" s="42" t="s">
        <v>135</v>
      </c>
      <c r="D47" s="48">
        <v>1</v>
      </c>
      <c r="E47" s="48" t="s">
        <v>6</v>
      </c>
      <c r="F47" s="44">
        <f>+M.O!F21</f>
        <v>35000</v>
      </c>
      <c r="G47" s="36">
        <f t="shared" si="5"/>
        <v>35000</v>
      </c>
    </row>
    <row r="48" spans="2:7" ht="23.25" customHeight="1">
      <c r="B48" s="48"/>
      <c r="C48" s="45" t="s">
        <v>58</v>
      </c>
      <c r="D48" s="46"/>
      <c r="E48" s="45"/>
      <c r="F48" s="47">
        <f>+SUM(F37:F47)</f>
        <v>277125</v>
      </c>
      <c r="G48" s="47">
        <f>+SUM(G37:G47)</f>
        <v>680625</v>
      </c>
    </row>
    <row r="49" spans="2:7">
      <c r="B49" s="48"/>
      <c r="C49" s="87" t="s">
        <v>59</v>
      </c>
      <c r="D49" s="87"/>
      <c r="E49" s="87"/>
      <c r="F49" s="87"/>
      <c r="G49" s="87"/>
    </row>
    <row r="50" spans="2:7">
      <c r="B50" s="48" t="s">
        <v>118</v>
      </c>
      <c r="C50" s="42" t="s">
        <v>27</v>
      </c>
      <c r="D50" s="48">
        <v>3</v>
      </c>
      <c r="E50" s="48" t="s">
        <v>6</v>
      </c>
      <c r="F50" s="44">
        <f>+M.O!F27</f>
        <v>35000</v>
      </c>
      <c r="G50" s="36">
        <f>+D50*F50</f>
        <v>105000</v>
      </c>
    </row>
    <row r="51" spans="2:7" ht="18" customHeight="1">
      <c r="B51" s="48" t="s">
        <v>119</v>
      </c>
      <c r="C51" s="42" t="s">
        <v>29</v>
      </c>
      <c r="D51" s="48">
        <v>1</v>
      </c>
      <c r="E51" s="48" t="s">
        <v>16</v>
      </c>
      <c r="F51" s="44">
        <f>+C.I.F!D14</f>
        <v>15000</v>
      </c>
      <c r="G51" s="36">
        <f t="shared" ref="G51:G56" si="6">+D51*F51</f>
        <v>15000</v>
      </c>
    </row>
    <row r="52" spans="2:7">
      <c r="B52" s="48" t="s">
        <v>117</v>
      </c>
      <c r="C52" s="34" t="s">
        <v>129</v>
      </c>
      <c r="D52" s="50">
        <v>4</v>
      </c>
      <c r="E52" s="50" t="s">
        <v>18</v>
      </c>
      <c r="F52" s="35">
        <f>+M.P!E8</f>
        <v>16625</v>
      </c>
      <c r="G52" s="36">
        <f t="shared" si="6"/>
        <v>66500</v>
      </c>
    </row>
    <row r="53" spans="2:7">
      <c r="B53" s="48" t="s">
        <v>118</v>
      </c>
      <c r="C53" s="34" t="s">
        <v>24</v>
      </c>
      <c r="D53" s="50">
        <v>3</v>
      </c>
      <c r="E53" s="50" t="s">
        <v>6</v>
      </c>
      <c r="F53" s="35">
        <f>+M.O!F27</f>
        <v>35000</v>
      </c>
      <c r="G53" s="36">
        <f t="shared" si="6"/>
        <v>105000</v>
      </c>
    </row>
    <row r="54" spans="2:7">
      <c r="B54" s="48" t="s">
        <v>117</v>
      </c>
      <c r="C54" s="34" t="s">
        <v>25</v>
      </c>
      <c r="D54" s="50">
        <v>3</v>
      </c>
      <c r="E54" s="50" t="s">
        <v>18</v>
      </c>
      <c r="F54" s="35">
        <f>+M.P!E7</f>
        <v>25667</v>
      </c>
      <c r="G54" s="36">
        <f t="shared" si="6"/>
        <v>77001</v>
      </c>
    </row>
    <row r="55" spans="2:7">
      <c r="B55" s="48" t="s">
        <v>118</v>
      </c>
      <c r="C55" s="42" t="s">
        <v>25</v>
      </c>
      <c r="D55" s="48">
        <v>2</v>
      </c>
      <c r="E55" s="48" t="s">
        <v>6</v>
      </c>
      <c r="F55" s="44">
        <f>+M.O!F30</f>
        <v>35000</v>
      </c>
      <c r="G55" s="36">
        <f t="shared" si="6"/>
        <v>70000</v>
      </c>
    </row>
    <row r="56" spans="2:7">
      <c r="B56" s="48" t="s">
        <v>119</v>
      </c>
      <c r="C56" s="42" t="s">
        <v>166</v>
      </c>
      <c r="D56" s="48">
        <v>1</v>
      </c>
      <c r="E56" s="48" t="s">
        <v>9</v>
      </c>
      <c r="F56" s="44">
        <f>+C.I.F!D15</f>
        <v>23000</v>
      </c>
      <c r="G56" s="36">
        <f t="shared" si="6"/>
        <v>23000</v>
      </c>
    </row>
    <row r="57" spans="2:7" ht="26.25" customHeight="1">
      <c r="B57" s="48"/>
      <c r="C57" s="45" t="s">
        <v>60</v>
      </c>
      <c r="D57" s="46"/>
      <c r="E57" s="45"/>
      <c r="F57" s="47">
        <f>+SUM(F50:F56)</f>
        <v>185292</v>
      </c>
      <c r="G57" s="47">
        <f>+SUM(G50:G56)</f>
        <v>461501</v>
      </c>
    </row>
    <row r="58" spans="2:7">
      <c r="B58" s="48"/>
      <c r="C58" s="87" t="s">
        <v>61</v>
      </c>
      <c r="D58" s="87"/>
      <c r="E58" s="87"/>
      <c r="F58" s="87"/>
      <c r="G58" s="87"/>
    </row>
    <row r="59" spans="2:7">
      <c r="B59" s="48" t="s">
        <v>118</v>
      </c>
      <c r="C59" s="42" t="s">
        <v>136</v>
      </c>
      <c r="D59" s="48">
        <v>1.5</v>
      </c>
      <c r="E59" s="48" t="s">
        <v>6</v>
      </c>
      <c r="F59" s="44">
        <f>+M.O!F33</f>
        <v>35000</v>
      </c>
      <c r="G59" s="36">
        <f>D59*F59</f>
        <v>52500</v>
      </c>
    </row>
    <row r="60" spans="2:7">
      <c r="B60" s="48" t="s">
        <v>118</v>
      </c>
      <c r="C60" s="42" t="s">
        <v>137</v>
      </c>
      <c r="D60" s="48">
        <v>1.5</v>
      </c>
      <c r="E60" s="48" t="s">
        <v>6</v>
      </c>
      <c r="F60" s="44">
        <f>+M.O!F34</f>
        <v>35000</v>
      </c>
      <c r="G60" s="36">
        <f t="shared" ref="G60:G64" si="7">D60*F60</f>
        <v>52500</v>
      </c>
    </row>
    <row r="61" spans="2:7">
      <c r="B61" s="48" t="s">
        <v>118</v>
      </c>
      <c r="C61" s="42" t="s">
        <v>138</v>
      </c>
      <c r="D61" s="48">
        <v>2</v>
      </c>
      <c r="E61" s="48" t="s">
        <v>6</v>
      </c>
      <c r="F61" s="44">
        <f>+M.O!F35</f>
        <v>35000</v>
      </c>
      <c r="G61" s="36">
        <f t="shared" si="7"/>
        <v>70000</v>
      </c>
    </row>
    <row r="62" spans="2:7">
      <c r="B62" s="48" t="s">
        <v>118</v>
      </c>
      <c r="C62" s="42" t="s">
        <v>139</v>
      </c>
      <c r="D62" s="48">
        <v>2</v>
      </c>
      <c r="E62" s="48" t="s">
        <v>6</v>
      </c>
      <c r="F62" s="44">
        <f>+M.O!F36</f>
        <v>35000</v>
      </c>
      <c r="G62" s="36">
        <f t="shared" si="7"/>
        <v>70000</v>
      </c>
    </row>
    <row r="63" spans="2:7">
      <c r="B63" s="48" t="s">
        <v>117</v>
      </c>
      <c r="C63" s="34" t="s">
        <v>129</v>
      </c>
      <c r="D63" s="50">
        <v>4</v>
      </c>
      <c r="E63" s="50" t="s">
        <v>18</v>
      </c>
      <c r="F63" s="35">
        <f>+M.P!E8</f>
        <v>16625</v>
      </c>
      <c r="G63" s="36">
        <f t="shared" si="7"/>
        <v>66500</v>
      </c>
    </row>
    <row r="64" spans="2:7">
      <c r="B64" s="48" t="s">
        <v>118</v>
      </c>
      <c r="C64" s="34" t="s">
        <v>24</v>
      </c>
      <c r="D64" s="50">
        <v>3</v>
      </c>
      <c r="E64" s="50" t="s">
        <v>6</v>
      </c>
      <c r="F64" s="35">
        <f>+M.O!F31</f>
        <v>35000</v>
      </c>
      <c r="G64" s="36">
        <f t="shared" si="7"/>
        <v>105000</v>
      </c>
    </row>
    <row r="65" spans="2:7">
      <c r="B65" s="48"/>
      <c r="C65" s="37" t="s">
        <v>62</v>
      </c>
      <c r="D65" s="40"/>
      <c r="E65" s="37"/>
      <c r="F65" s="39">
        <f>+SUM(F59:F64)</f>
        <v>191625</v>
      </c>
      <c r="G65" s="39">
        <f>+SUM(G59:G64)</f>
        <v>416500</v>
      </c>
    </row>
    <row r="66" spans="2:7">
      <c r="B66" s="48"/>
      <c r="C66" s="86" t="s">
        <v>63</v>
      </c>
      <c r="D66" s="86"/>
      <c r="E66" s="86"/>
      <c r="F66" s="86"/>
      <c r="G66" s="86"/>
    </row>
    <row r="67" spans="2:7">
      <c r="B67" s="48" t="s">
        <v>118</v>
      </c>
      <c r="C67" s="42" t="s">
        <v>140</v>
      </c>
      <c r="D67" s="48">
        <v>3</v>
      </c>
      <c r="E67" s="48" t="s">
        <v>6</v>
      </c>
      <c r="F67" s="44">
        <f>+M.O!F33</f>
        <v>35000</v>
      </c>
      <c r="G67" s="36">
        <f t="shared" ref="G67:G140" si="8">D67*F67</f>
        <v>105000</v>
      </c>
    </row>
    <row r="68" spans="2:7">
      <c r="B68" s="48" t="s">
        <v>118</v>
      </c>
      <c r="C68" s="42" t="s">
        <v>141</v>
      </c>
      <c r="D68" s="48">
        <v>3</v>
      </c>
      <c r="E68" s="48" t="s">
        <v>6</v>
      </c>
      <c r="F68" s="44">
        <f>+M.O!F34</f>
        <v>35000</v>
      </c>
      <c r="G68" s="36">
        <f t="shared" si="8"/>
        <v>105000</v>
      </c>
    </row>
    <row r="69" spans="2:7">
      <c r="B69" s="48" t="s">
        <v>118</v>
      </c>
      <c r="C69" s="42" t="s">
        <v>142</v>
      </c>
      <c r="D69" s="48">
        <v>3</v>
      </c>
      <c r="E69" s="48" t="s">
        <v>6</v>
      </c>
      <c r="F69" s="44">
        <f>+M.O!F35</f>
        <v>35000</v>
      </c>
      <c r="G69" s="36">
        <f t="shared" si="8"/>
        <v>105000</v>
      </c>
    </row>
    <row r="70" spans="2:7">
      <c r="B70" s="48" t="s">
        <v>118</v>
      </c>
      <c r="C70" s="42" t="s">
        <v>142</v>
      </c>
      <c r="D70" s="48">
        <v>4</v>
      </c>
      <c r="E70" s="48" t="s">
        <v>6</v>
      </c>
      <c r="F70" s="44">
        <f>+M.O!F36</f>
        <v>35000</v>
      </c>
      <c r="G70" s="36">
        <f t="shared" si="8"/>
        <v>140000</v>
      </c>
    </row>
    <row r="71" spans="2:7">
      <c r="B71" s="48" t="s">
        <v>119</v>
      </c>
      <c r="C71" s="42" t="s">
        <v>163</v>
      </c>
      <c r="D71" s="48">
        <v>5</v>
      </c>
      <c r="E71" s="48" t="s">
        <v>9</v>
      </c>
      <c r="F71" s="44">
        <f>+C.I.F!D4</f>
        <v>12000</v>
      </c>
      <c r="G71" s="36">
        <f t="shared" si="8"/>
        <v>60000</v>
      </c>
    </row>
    <row r="72" spans="2:7">
      <c r="B72" s="48"/>
      <c r="C72" s="37" t="s">
        <v>64</v>
      </c>
      <c r="D72" s="40"/>
      <c r="E72" s="37"/>
      <c r="F72" s="39">
        <f>+SUM(F67:F71)</f>
        <v>152000</v>
      </c>
      <c r="G72" s="39">
        <f>+SUM(G67:G71)</f>
        <v>515000</v>
      </c>
    </row>
    <row r="73" spans="2:7">
      <c r="B73" s="48"/>
      <c r="C73" s="86" t="s">
        <v>82</v>
      </c>
      <c r="D73" s="86"/>
      <c r="E73" s="86"/>
      <c r="F73" s="86"/>
      <c r="G73" s="86"/>
    </row>
    <row r="74" spans="2:7">
      <c r="B74" s="48" t="s">
        <v>118</v>
      </c>
      <c r="C74" s="42" t="s">
        <v>143</v>
      </c>
      <c r="D74" s="48">
        <v>5</v>
      </c>
      <c r="E74" s="48" t="s">
        <v>6</v>
      </c>
      <c r="F74" s="44">
        <f>+M.O!F44</f>
        <v>35000</v>
      </c>
      <c r="G74" s="36">
        <f t="shared" si="8"/>
        <v>175000</v>
      </c>
    </row>
    <row r="75" spans="2:7">
      <c r="B75" s="48" t="s">
        <v>118</v>
      </c>
      <c r="C75" s="42" t="s">
        <v>144</v>
      </c>
      <c r="D75" s="48">
        <v>5</v>
      </c>
      <c r="E75" s="48" t="s">
        <v>6</v>
      </c>
      <c r="F75" s="44">
        <f>+M.O!F45</f>
        <v>35000</v>
      </c>
      <c r="G75" s="36">
        <f t="shared" si="8"/>
        <v>175000</v>
      </c>
    </row>
    <row r="76" spans="2:7">
      <c r="B76" s="48" t="s">
        <v>118</v>
      </c>
      <c r="C76" s="42" t="s">
        <v>144</v>
      </c>
      <c r="D76" s="48">
        <v>5</v>
      </c>
      <c r="E76" s="48" t="s">
        <v>6</v>
      </c>
      <c r="F76" s="44">
        <f>+M.O!F46</f>
        <v>35000</v>
      </c>
      <c r="G76" s="36">
        <f t="shared" si="8"/>
        <v>175000</v>
      </c>
    </row>
    <row r="77" spans="2:7">
      <c r="B77" s="48" t="s">
        <v>118</v>
      </c>
      <c r="C77" s="42" t="s">
        <v>145</v>
      </c>
      <c r="D77" s="48">
        <v>5</v>
      </c>
      <c r="E77" s="48" t="s">
        <v>6</v>
      </c>
      <c r="F77" s="44">
        <f>+M.O!F47</f>
        <v>35000</v>
      </c>
      <c r="G77" s="36">
        <f t="shared" si="8"/>
        <v>175000</v>
      </c>
    </row>
    <row r="78" spans="2:7">
      <c r="B78" s="48" t="s">
        <v>117</v>
      </c>
      <c r="C78" s="34" t="s">
        <v>25</v>
      </c>
      <c r="D78" s="50">
        <v>3</v>
      </c>
      <c r="E78" s="50" t="s">
        <v>18</v>
      </c>
      <c r="F78" s="44">
        <f>+M.P!E7</f>
        <v>25667</v>
      </c>
      <c r="G78" s="36">
        <f t="shared" si="8"/>
        <v>77001</v>
      </c>
    </row>
    <row r="79" spans="2:7">
      <c r="B79" s="48" t="s">
        <v>118</v>
      </c>
      <c r="C79" s="34" t="s">
        <v>30</v>
      </c>
      <c r="D79" s="50">
        <v>2</v>
      </c>
      <c r="E79" s="50" t="s">
        <v>6</v>
      </c>
      <c r="F79" s="44">
        <f>+M.O!F42</f>
        <v>35000</v>
      </c>
      <c r="G79" s="36">
        <f t="shared" si="8"/>
        <v>70000</v>
      </c>
    </row>
    <row r="80" spans="2:7">
      <c r="B80" s="48" t="s">
        <v>119</v>
      </c>
      <c r="C80" s="34" t="s">
        <v>164</v>
      </c>
      <c r="D80" s="50">
        <v>2</v>
      </c>
      <c r="E80" s="50" t="s">
        <v>9</v>
      </c>
      <c r="F80" s="35">
        <f>+C.I.F!D5</f>
        <v>4000</v>
      </c>
      <c r="G80" s="36">
        <f t="shared" si="8"/>
        <v>8000</v>
      </c>
    </row>
    <row r="81" spans="2:7" ht="27" customHeight="1">
      <c r="B81" s="48"/>
      <c r="C81" s="37" t="s">
        <v>90</v>
      </c>
      <c r="D81" s="40"/>
      <c r="E81" s="37"/>
      <c r="F81" s="39">
        <f>+SUM(F74:F80)</f>
        <v>204667</v>
      </c>
      <c r="G81" s="39">
        <f>+SUM(G74:G80)</f>
        <v>855001</v>
      </c>
    </row>
    <row r="82" spans="2:7">
      <c r="B82" s="48"/>
      <c r="C82" s="87" t="s">
        <v>66</v>
      </c>
      <c r="D82" s="87"/>
      <c r="E82" s="87"/>
      <c r="F82" s="87"/>
      <c r="G82" s="87"/>
    </row>
    <row r="83" spans="2:7">
      <c r="B83" s="48" t="s">
        <v>118</v>
      </c>
      <c r="C83" s="42" t="s">
        <v>146</v>
      </c>
      <c r="D83" s="48">
        <v>5</v>
      </c>
      <c r="E83" s="48" t="s">
        <v>6</v>
      </c>
      <c r="F83" s="44">
        <f>+M.O!F44</f>
        <v>35000</v>
      </c>
      <c r="G83" s="36">
        <f t="shared" si="8"/>
        <v>175000</v>
      </c>
    </row>
    <row r="84" spans="2:7">
      <c r="B84" s="48" t="s">
        <v>118</v>
      </c>
      <c r="C84" s="42" t="s">
        <v>147</v>
      </c>
      <c r="D84" s="48">
        <v>5</v>
      </c>
      <c r="E84" s="48" t="s">
        <v>6</v>
      </c>
      <c r="F84" s="44">
        <f>+M.O!F45</f>
        <v>35000</v>
      </c>
      <c r="G84" s="36">
        <f t="shared" si="8"/>
        <v>175000</v>
      </c>
    </row>
    <row r="85" spans="2:7">
      <c r="B85" s="48" t="s">
        <v>118</v>
      </c>
      <c r="C85" s="42" t="s">
        <v>148</v>
      </c>
      <c r="D85" s="48">
        <v>6</v>
      </c>
      <c r="E85" s="48" t="s">
        <v>6</v>
      </c>
      <c r="F85" s="44">
        <f>+M.O!F46</f>
        <v>35000</v>
      </c>
      <c r="G85" s="36">
        <f t="shared" si="8"/>
        <v>210000</v>
      </c>
    </row>
    <row r="86" spans="2:7">
      <c r="B86" s="48" t="s">
        <v>118</v>
      </c>
      <c r="C86" s="42" t="s">
        <v>149</v>
      </c>
      <c r="D86" s="48">
        <v>6</v>
      </c>
      <c r="E86" s="48" t="s">
        <v>6</v>
      </c>
      <c r="F86" s="44">
        <f>+M.O!F47</f>
        <v>35000</v>
      </c>
      <c r="G86" s="36">
        <f t="shared" si="8"/>
        <v>210000</v>
      </c>
    </row>
    <row r="87" spans="2:7">
      <c r="B87" s="48" t="s">
        <v>117</v>
      </c>
      <c r="C87" s="34" t="s">
        <v>129</v>
      </c>
      <c r="D87" s="50">
        <v>3</v>
      </c>
      <c r="E87" s="50" t="s">
        <v>18</v>
      </c>
      <c r="F87" s="35">
        <f>+M.P!E8</f>
        <v>16625</v>
      </c>
      <c r="G87" s="36">
        <f t="shared" si="8"/>
        <v>49875</v>
      </c>
    </row>
    <row r="88" spans="2:7">
      <c r="B88" s="48" t="s">
        <v>118</v>
      </c>
      <c r="C88" s="34" t="s">
        <v>24</v>
      </c>
      <c r="D88" s="50">
        <v>2</v>
      </c>
      <c r="E88" s="50" t="s">
        <v>6</v>
      </c>
      <c r="F88" s="35">
        <f>+M.O!F48</f>
        <v>35000</v>
      </c>
      <c r="G88" s="36">
        <f t="shared" si="8"/>
        <v>70000</v>
      </c>
    </row>
    <row r="89" spans="2:7">
      <c r="B89" s="48" t="s">
        <v>119</v>
      </c>
      <c r="C89" s="34" t="s">
        <v>166</v>
      </c>
      <c r="D89" s="50">
        <v>1</v>
      </c>
      <c r="E89" s="50" t="s">
        <v>9</v>
      </c>
      <c r="F89" s="35">
        <f>+C.I.F!D15</f>
        <v>23000</v>
      </c>
      <c r="G89" s="36">
        <f t="shared" si="8"/>
        <v>23000</v>
      </c>
    </row>
    <row r="90" spans="2:7">
      <c r="B90" s="48"/>
      <c r="C90" s="37" t="s">
        <v>67</v>
      </c>
      <c r="D90" s="40"/>
      <c r="E90" s="37"/>
      <c r="F90" s="39">
        <f>+SUM(F83:F89)</f>
        <v>214625</v>
      </c>
      <c r="G90" s="39">
        <f>+SUM(G83:G89)</f>
        <v>912875</v>
      </c>
    </row>
    <row r="91" spans="2:7">
      <c r="B91" s="48"/>
      <c r="C91" s="87" t="s">
        <v>68</v>
      </c>
      <c r="D91" s="87"/>
      <c r="E91" s="87"/>
      <c r="F91" s="87"/>
      <c r="G91" s="87"/>
    </row>
    <row r="92" spans="2:7">
      <c r="B92" s="48" t="s">
        <v>118</v>
      </c>
      <c r="C92" s="42" t="s">
        <v>144</v>
      </c>
      <c r="D92" s="48">
        <v>6</v>
      </c>
      <c r="E92" s="48" t="s">
        <v>6</v>
      </c>
      <c r="F92" s="44">
        <f>+M.O!F58</f>
        <v>35000</v>
      </c>
      <c r="G92" s="36">
        <f t="shared" si="8"/>
        <v>210000</v>
      </c>
    </row>
    <row r="93" spans="2:7">
      <c r="B93" s="48" t="s">
        <v>118</v>
      </c>
      <c r="C93" s="42" t="s">
        <v>150</v>
      </c>
      <c r="D93" s="48">
        <v>6</v>
      </c>
      <c r="E93" s="48" t="s">
        <v>6</v>
      </c>
      <c r="F93" s="44">
        <f>+M.O!F59</f>
        <v>35000</v>
      </c>
      <c r="G93" s="36">
        <f t="shared" si="8"/>
        <v>210000</v>
      </c>
    </row>
    <row r="94" spans="2:7">
      <c r="B94" s="48" t="s">
        <v>118</v>
      </c>
      <c r="C94" s="42" t="s">
        <v>151</v>
      </c>
      <c r="D94" s="48">
        <v>6</v>
      </c>
      <c r="E94" s="48" t="s">
        <v>6</v>
      </c>
      <c r="F94" s="44">
        <f>+M.O!F60</f>
        <v>35000</v>
      </c>
      <c r="G94" s="36">
        <f t="shared" si="8"/>
        <v>210000</v>
      </c>
    </row>
    <row r="95" spans="2:7">
      <c r="B95" s="48" t="s">
        <v>118</v>
      </c>
      <c r="C95" s="42" t="s">
        <v>152</v>
      </c>
      <c r="D95" s="48">
        <v>6</v>
      </c>
      <c r="E95" s="48" t="s">
        <v>6</v>
      </c>
      <c r="F95" s="44">
        <f>+M.O!F61</f>
        <v>35000</v>
      </c>
      <c r="G95" s="36">
        <f t="shared" si="8"/>
        <v>210000</v>
      </c>
    </row>
    <row r="96" spans="2:7">
      <c r="B96" s="48" t="s">
        <v>117</v>
      </c>
      <c r="C96" s="42" t="s">
        <v>128</v>
      </c>
      <c r="D96" s="48">
        <v>1000</v>
      </c>
      <c r="E96" s="48" t="s">
        <v>111</v>
      </c>
      <c r="F96" s="44">
        <f>+M.P!E5</f>
        <v>500</v>
      </c>
      <c r="G96" s="36">
        <f t="shared" si="8"/>
        <v>500000</v>
      </c>
    </row>
    <row r="97" spans="2:7">
      <c r="B97" s="48" t="s">
        <v>117</v>
      </c>
      <c r="C97" s="42" t="s">
        <v>153</v>
      </c>
      <c r="D97" s="48">
        <v>100</v>
      </c>
      <c r="E97" s="48" t="s">
        <v>111</v>
      </c>
      <c r="F97" s="44">
        <f>+M.P!E6</f>
        <v>1330</v>
      </c>
      <c r="G97" s="36">
        <f t="shared" si="8"/>
        <v>133000</v>
      </c>
    </row>
    <row r="98" spans="2:7">
      <c r="B98" s="48" t="s">
        <v>118</v>
      </c>
      <c r="C98" s="42" t="s">
        <v>31</v>
      </c>
      <c r="D98" s="48">
        <v>3</v>
      </c>
      <c r="E98" s="48" t="s">
        <v>6</v>
      </c>
      <c r="F98" s="44">
        <f>+M.O!F58</f>
        <v>35000</v>
      </c>
      <c r="G98" s="36">
        <f t="shared" si="8"/>
        <v>105000</v>
      </c>
    </row>
    <row r="99" spans="2:7">
      <c r="B99" s="48" t="s">
        <v>118</v>
      </c>
      <c r="C99" s="42" t="s">
        <v>32</v>
      </c>
      <c r="D99" s="48">
        <v>2</v>
      </c>
      <c r="E99" s="48" t="s">
        <v>6</v>
      </c>
      <c r="F99" s="44">
        <f>+M.O!F59</f>
        <v>35000</v>
      </c>
      <c r="G99" s="36">
        <f t="shared" si="8"/>
        <v>70000</v>
      </c>
    </row>
    <row r="100" spans="2:7">
      <c r="B100" s="48" t="s">
        <v>118</v>
      </c>
      <c r="C100" s="42" t="s">
        <v>26</v>
      </c>
      <c r="D100" s="48">
        <v>2</v>
      </c>
      <c r="E100" s="48" t="s">
        <v>6</v>
      </c>
      <c r="F100" s="44">
        <f>+M.O!F60</f>
        <v>35000</v>
      </c>
      <c r="G100" s="36">
        <f t="shared" si="8"/>
        <v>70000</v>
      </c>
    </row>
    <row r="101" spans="2:7" ht="25.5" customHeight="1">
      <c r="B101" s="48"/>
      <c r="C101" s="45" t="s">
        <v>91</v>
      </c>
      <c r="D101" s="46"/>
      <c r="E101" s="45"/>
      <c r="F101" s="47">
        <f>+SUM(F92:F100)</f>
        <v>246830</v>
      </c>
      <c r="G101" s="47">
        <f>+SUM(G92:G100)</f>
        <v>1718000</v>
      </c>
    </row>
    <row r="102" spans="2:7">
      <c r="B102" s="48"/>
      <c r="C102" s="87" t="s">
        <v>70</v>
      </c>
      <c r="D102" s="87"/>
      <c r="E102" s="87"/>
      <c r="F102" s="87"/>
      <c r="G102" s="87"/>
    </row>
    <row r="103" spans="2:7">
      <c r="B103" s="48" t="s">
        <v>118</v>
      </c>
      <c r="C103" s="42" t="s">
        <v>149</v>
      </c>
      <c r="D103" s="48">
        <v>6</v>
      </c>
      <c r="E103" s="48" t="s">
        <v>6</v>
      </c>
      <c r="F103" s="44">
        <f>+M.O!F63</f>
        <v>35000</v>
      </c>
      <c r="G103" s="36">
        <f>D103*F103</f>
        <v>210000</v>
      </c>
    </row>
    <row r="104" spans="2:7">
      <c r="B104" s="48" t="s">
        <v>118</v>
      </c>
      <c r="C104" s="42" t="s">
        <v>148</v>
      </c>
      <c r="D104" s="48">
        <v>6</v>
      </c>
      <c r="E104" s="48" t="s">
        <v>6</v>
      </c>
      <c r="F104" s="44">
        <f>+M.O!F64</f>
        <v>35000</v>
      </c>
      <c r="G104" s="36">
        <f t="shared" si="8"/>
        <v>210000</v>
      </c>
    </row>
    <row r="105" spans="2:7">
      <c r="B105" s="48" t="s">
        <v>118</v>
      </c>
      <c r="C105" s="42" t="s">
        <v>147</v>
      </c>
      <c r="D105" s="48">
        <v>6</v>
      </c>
      <c r="E105" s="48" t="s">
        <v>6</v>
      </c>
      <c r="F105" s="44">
        <f>+M.O!F65</f>
        <v>35000</v>
      </c>
      <c r="G105" s="36">
        <f t="shared" si="8"/>
        <v>210000</v>
      </c>
    </row>
    <row r="106" spans="2:7">
      <c r="B106" s="48" t="s">
        <v>118</v>
      </c>
      <c r="C106" s="42" t="s">
        <v>148</v>
      </c>
      <c r="D106" s="48">
        <v>6</v>
      </c>
      <c r="E106" s="48" t="s">
        <v>6</v>
      </c>
      <c r="F106" s="44">
        <f>+M.O!F66</f>
        <v>35000</v>
      </c>
      <c r="G106" s="36">
        <f t="shared" si="8"/>
        <v>210000</v>
      </c>
    </row>
    <row r="107" spans="2:7" ht="24.75" customHeight="1">
      <c r="B107" s="48"/>
      <c r="C107" s="45" t="s">
        <v>92</v>
      </c>
      <c r="D107" s="46"/>
      <c r="E107" s="45"/>
      <c r="F107" s="47">
        <f>+SUM(F103:F106)</f>
        <v>140000</v>
      </c>
      <c r="G107" s="47">
        <f>+SUM(G103:G106)</f>
        <v>840000</v>
      </c>
    </row>
    <row r="108" spans="2:7">
      <c r="B108" s="48"/>
      <c r="C108" s="86" t="s">
        <v>71</v>
      </c>
      <c r="D108" s="86"/>
      <c r="E108" s="86"/>
      <c r="F108" s="86"/>
      <c r="G108" s="86"/>
    </row>
    <row r="109" spans="2:7">
      <c r="B109" s="48" t="s">
        <v>118</v>
      </c>
      <c r="C109" s="42" t="s">
        <v>151</v>
      </c>
      <c r="D109" s="48">
        <v>6</v>
      </c>
      <c r="E109" s="48" t="s">
        <v>6</v>
      </c>
      <c r="F109" s="44">
        <f>+M.O!F69</f>
        <v>35000</v>
      </c>
      <c r="G109" s="36">
        <f t="shared" si="8"/>
        <v>210000</v>
      </c>
    </row>
    <row r="110" spans="2:7">
      <c r="B110" s="48" t="s">
        <v>118</v>
      </c>
      <c r="C110" s="42" t="s">
        <v>147</v>
      </c>
      <c r="D110" s="48">
        <v>6</v>
      </c>
      <c r="E110" s="48" t="s">
        <v>6</v>
      </c>
      <c r="F110" s="44">
        <f>+M.O!F70</f>
        <v>35000</v>
      </c>
      <c r="G110" s="36">
        <f t="shared" si="8"/>
        <v>210000</v>
      </c>
    </row>
    <row r="111" spans="2:7">
      <c r="B111" s="48" t="s">
        <v>118</v>
      </c>
      <c r="C111" s="42" t="s">
        <v>154</v>
      </c>
      <c r="D111" s="48">
        <v>6</v>
      </c>
      <c r="E111" s="48" t="s">
        <v>6</v>
      </c>
      <c r="F111" s="44">
        <f>+M.O!F71</f>
        <v>35000</v>
      </c>
      <c r="G111" s="36">
        <f t="shared" si="8"/>
        <v>210000</v>
      </c>
    </row>
    <row r="112" spans="2:7">
      <c r="B112" s="48" t="s">
        <v>118</v>
      </c>
      <c r="C112" s="42" t="s">
        <v>155</v>
      </c>
      <c r="D112" s="48">
        <v>6</v>
      </c>
      <c r="E112" s="48" t="s">
        <v>6</v>
      </c>
      <c r="F112" s="44">
        <f>+M.O!F72</f>
        <v>35000</v>
      </c>
      <c r="G112" s="36">
        <f t="shared" si="8"/>
        <v>210000</v>
      </c>
    </row>
    <row r="113" spans="2:7">
      <c r="B113" s="48" t="s">
        <v>117</v>
      </c>
      <c r="C113" s="34" t="s">
        <v>25</v>
      </c>
      <c r="D113" s="50">
        <v>6</v>
      </c>
      <c r="E113" s="50" t="s">
        <v>18</v>
      </c>
      <c r="F113" s="35">
        <f>+M.P!E7</f>
        <v>25667</v>
      </c>
      <c r="G113" s="36">
        <f t="shared" si="8"/>
        <v>154002</v>
      </c>
    </row>
    <row r="114" spans="2:7">
      <c r="B114" s="48" t="s">
        <v>118</v>
      </c>
      <c r="C114" s="34" t="s">
        <v>30</v>
      </c>
      <c r="D114" s="50">
        <v>4</v>
      </c>
      <c r="E114" s="50" t="s">
        <v>6</v>
      </c>
      <c r="F114" s="35">
        <f>+M.O!F73</f>
        <v>35000</v>
      </c>
      <c r="G114" s="36">
        <f t="shared" si="8"/>
        <v>140000</v>
      </c>
    </row>
    <row r="115" spans="2:7">
      <c r="B115" s="48" t="s">
        <v>119</v>
      </c>
      <c r="C115" s="34" t="s">
        <v>166</v>
      </c>
      <c r="D115" s="50">
        <v>1</v>
      </c>
      <c r="E115" s="50" t="s">
        <v>9</v>
      </c>
      <c r="F115" s="35">
        <f>+C.I.F!D15</f>
        <v>23000</v>
      </c>
      <c r="G115" s="36">
        <f t="shared" si="8"/>
        <v>23000</v>
      </c>
    </row>
    <row r="116" spans="2:7">
      <c r="B116" s="48"/>
      <c r="C116" s="45" t="s">
        <v>72</v>
      </c>
      <c r="D116" s="46"/>
      <c r="E116" s="48"/>
      <c r="F116" s="47">
        <f>SUM(F109:F115)</f>
        <v>223667</v>
      </c>
      <c r="G116" s="47">
        <f>SUM(G109:G115)</f>
        <v>1157002</v>
      </c>
    </row>
    <row r="117" spans="2:7">
      <c r="B117" s="48"/>
      <c r="C117" s="87" t="s">
        <v>73</v>
      </c>
      <c r="D117" s="87"/>
      <c r="E117" s="87"/>
      <c r="F117" s="87"/>
      <c r="G117" s="87"/>
    </row>
    <row r="118" spans="2:7">
      <c r="B118" s="48" t="s">
        <v>118</v>
      </c>
      <c r="C118" s="42" t="s">
        <v>148</v>
      </c>
      <c r="D118" s="48">
        <v>6</v>
      </c>
      <c r="E118" s="48" t="s">
        <v>6</v>
      </c>
      <c r="F118" s="44">
        <f>+M.O!F75</f>
        <v>35000</v>
      </c>
      <c r="G118" s="36">
        <f>D118*F118</f>
        <v>210000</v>
      </c>
    </row>
    <row r="119" spans="2:7">
      <c r="B119" s="48" t="s">
        <v>118</v>
      </c>
      <c r="C119" s="42" t="s">
        <v>156</v>
      </c>
      <c r="D119" s="48">
        <v>6</v>
      </c>
      <c r="E119" s="48" t="s">
        <v>6</v>
      </c>
      <c r="F119" s="44">
        <f>+M.O!F76</f>
        <v>35000</v>
      </c>
      <c r="G119" s="36">
        <f t="shared" ref="G119:G123" si="9">D119*F119</f>
        <v>210000</v>
      </c>
    </row>
    <row r="120" spans="2:7">
      <c r="B120" s="48" t="s">
        <v>118</v>
      </c>
      <c r="C120" s="42" t="s">
        <v>144</v>
      </c>
      <c r="D120" s="48">
        <v>6</v>
      </c>
      <c r="E120" s="48" t="s">
        <v>6</v>
      </c>
      <c r="F120" s="44">
        <f>+M.O!F77</f>
        <v>35000</v>
      </c>
      <c r="G120" s="36">
        <f t="shared" si="9"/>
        <v>210000</v>
      </c>
    </row>
    <row r="121" spans="2:7">
      <c r="B121" s="48" t="s">
        <v>118</v>
      </c>
      <c r="C121" s="42" t="s">
        <v>143</v>
      </c>
      <c r="D121" s="48">
        <v>5</v>
      </c>
      <c r="E121" s="48" t="s">
        <v>6</v>
      </c>
      <c r="F121" s="44">
        <f>+M.O!F78</f>
        <v>35000</v>
      </c>
      <c r="G121" s="36">
        <f t="shared" si="9"/>
        <v>175000</v>
      </c>
    </row>
    <row r="122" spans="2:7">
      <c r="B122" s="48" t="s">
        <v>117</v>
      </c>
      <c r="C122" s="34" t="s">
        <v>24</v>
      </c>
      <c r="D122" s="50">
        <v>6</v>
      </c>
      <c r="E122" s="50" t="s">
        <v>18</v>
      </c>
      <c r="F122" s="35">
        <f>+M.P!E8</f>
        <v>16625</v>
      </c>
      <c r="G122" s="36">
        <f t="shared" si="9"/>
        <v>99750</v>
      </c>
    </row>
    <row r="123" spans="2:7">
      <c r="B123" s="48" t="s">
        <v>118</v>
      </c>
      <c r="C123" s="34" t="s">
        <v>24</v>
      </c>
      <c r="D123" s="50">
        <v>2</v>
      </c>
      <c r="E123" s="50" t="s">
        <v>6</v>
      </c>
      <c r="F123" s="35">
        <f>+M.O!F78</f>
        <v>35000</v>
      </c>
      <c r="G123" s="36">
        <f t="shared" si="9"/>
        <v>70000</v>
      </c>
    </row>
    <row r="124" spans="2:7">
      <c r="B124" s="48"/>
      <c r="C124" s="45" t="s">
        <v>74</v>
      </c>
      <c r="D124" s="46"/>
      <c r="E124" s="48"/>
      <c r="F124" s="47">
        <f>SUM(F118:F123)</f>
        <v>191625</v>
      </c>
      <c r="G124" s="49">
        <f>SUM(G118:G123)</f>
        <v>974750</v>
      </c>
    </row>
    <row r="125" spans="2:7">
      <c r="B125" s="48"/>
      <c r="C125" s="87" t="s">
        <v>95</v>
      </c>
      <c r="D125" s="87"/>
      <c r="E125" s="87"/>
      <c r="F125" s="87"/>
      <c r="G125" s="87"/>
    </row>
    <row r="126" spans="2:7">
      <c r="B126" s="48" t="s">
        <v>118</v>
      </c>
      <c r="C126" s="34" t="s">
        <v>144</v>
      </c>
      <c r="D126" s="50">
        <v>5</v>
      </c>
      <c r="E126" s="50" t="s">
        <v>6</v>
      </c>
      <c r="F126" s="35">
        <f>+M.O!F80</f>
        <v>35000</v>
      </c>
      <c r="G126" s="36">
        <f>D126*F126</f>
        <v>175000</v>
      </c>
    </row>
    <row r="127" spans="2:7">
      <c r="B127" s="48" t="s">
        <v>118</v>
      </c>
      <c r="C127" s="42" t="s">
        <v>157</v>
      </c>
      <c r="D127" s="48">
        <v>5</v>
      </c>
      <c r="E127" s="48" t="s">
        <v>6</v>
      </c>
      <c r="F127" s="35">
        <f>+M.O!F81</f>
        <v>35000</v>
      </c>
      <c r="G127" s="36">
        <f t="shared" ref="G127:G129" si="10">D127*F127</f>
        <v>175000</v>
      </c>
    </row>
    <row r="128" spans="2:7">
      <c r="B128" s="48" t="s">
        <v>118</v>
      </c>
      <c r="C128" s="42" t="s">
        <v>148</v>
      </c>
      <c r="D128" s="48">
        <v>5</v>
      </c>
      <c r="E128" s="48" t="s">
        <v>6</v>
      </c>
      <c r="F128" s="35">
        <f>+M.O!F82</f>
        <v>35000</v>
      </c>
      <c r="G128" s="36">
        <f t="shared" si="10"/>
        <v>175000</v>
      </c>
    </row>
    <row r="129" spans="2:7">
      <c r="B129" s="48" t="s">
        <v>118</v>
      </c>
      <c r="C129" s="42" t="s">
        <v>158</v>
      </c>
      <c r="D129" s="48">
        <v>5</v>
      </c>
      <c r="E129" s="48" t="s">
        <v>6</v>
      </c>
      <c r="F129" s="35">
        <f>+M.O!F83</f>
        <v>35000</v>
      </c>
      <c r="G129" s="36">
        <f t="shared" si="10"/>
        <v>175000</v>
      </c>
    </row>
    <row r="130" spans="2:7">
      <c r="B130" s="48"/>
      <c r="C130" s="45" t="s">
        <v>93</v>
      </c>
      <c r="D130" s="46"/>
      <c r="E130" s="45"/>
      <c r="F130" s="47">
        <f>+SUM(F126:F129)</f>
        <v>140000</v>
      </c>
      <c r="G130" s="47">
        <f>+SUM(G126:G129)</f>
        <v>700000</v>
      </c>
    </row>
    <row r="131" spans="2:7">
      <c r="B131" s="48"/>
      <c r="C131" s="86" t="s">
        <v>96</v>
      </c>
      <c r="D131" s="86"/>
      <c r="E131" s="86"/>
      <c r="F131" s="86"/>
      <c r="G131" s="86"/>
    </row>
    <row r="132" spans="2:7">
      <c r="B132" s="48" t="s">
        <v>118</v>
      </c>
      <c r="C132" s="42" t="s">
        <v>142</v>
      </c>
      <c r="D132" s="48">
        <v>5</v>
      </c>
      <c r="E132" s="48" t="s">
        <v>6</v>
      </c>
      <c r="F132" s="44">
        <f>+M.O!F85</f>
        <v>35000</v>
      </c>
      <c r="G132" s="36">
        <f>D132*F132</f>
        <v>175000</v>
      </c>
    </row>
    <row r="133" spans="2:7">
      <c r="B133" s="48" t="s">
        <v>118</v>
      </c>
      <c r="C133" s="42" t="s">
        <v>142</v>
      </c>
      <c r="D133" s="48">
        <v>5</v>
      </c>
      <c r="E133" s="48" t="s">
        <v>6</v>
      </c>
      <c r="F133" s="44">
        <f>+M.O!F86</f>
        <v>35000</v>
      </c>
      <c r="G133" s="36">
        <f t="shared" ref="G133:G136" si="11">D133*F133</f>
        <v>175000</v>
      </c>
    </row>
    <row r="134" spans="2:7">
      <c r="B134" s="48" t="s">
        <v>118</v>
      </c>
      <c r="C134" s="42" t="s">
        <v>141</v>
      </c>
      <c r="D134" s="48">
        <v>5</v>
      </c>
      <c r="E134" s="48" t="s">
        <v>6</v>
      </c>
      <c r="F134" s="44">
        <f>+M.O!F87</f>
        <v>35000</v>
      </c>
      <c r="G134" s="36">
        <f t="shared" si="11"/>
        <v>175000</v>
      </c>
    </row>
    <row r="135" spans="2:7">
      <c r="B135" s="48" t="s">
        <v>118</v>
      </c>
      <c r="C135" s="42" t="s">
        <v>159</v>
      </c>
      <c r="D135" s="48">
        <v>5</v>
      </c>
      <c r="E135" s="48" t="s">
        <v>6</v>
      </c>
      <c r="F135" s="44">
        <f>+M.O!F88</f>
        <v>35000</v>
      </c>
      <c r="G135" s="36">
        <f t="shared" si="11"/>
        <v>175000</v>
      </c>
    </row>
    <row r="136" spans="2:7">
      <c r="B136" s="48" t="s">
        <v>119</v>
      </c>
      <c r="C136" s="42" t="s">
        <v>166</v>
      </c>
      <c r="D136" s="48">
        <v>1</v>
      </c>
      <c r="E136" s="48" t="s">
        <v>9</v>
      </c>
      <c r="F136" s="44">
        <f>+C.I.F!D15</f>
        <v>23000</v>
      </c>
      <c r="G136" s="36">
        <f t="shared" si="11"/>
        <v>23000</v>
      </c>
    </row>
    <row r="137" spans="2:7">
      <c r="B137" s="48"/>
      <c r="C137" s="45" t="s">
        <v>94</v>
      </c>
      <c r="D137" s="46"/>
      <c r="E137" s="45"/>
      <c r="F137" s="47">
        <f>+SUM(F132:F136)</f>
        <v>163000</v>
      </c>
      <c r="G137" s="47">
        <f>+SUM(G132:G136)</f>
        <v>723000</v>
      </c>
    </row>
    <row r="138" spans="2:7">
      <c r="B138" s="48"/>
      <c r="C138" s="87" t="s">
        <v>97</v>
      </c>
      <c r="D138" s="87"/>
      <c r="E138" s="87"/>
      <c r="F138" s="87"/>
      <c r="G138" s="87"/>
    </row>
    <row r="139" spans="2:7">
      <c r="B139" s="48" t="s">
        <v>118</v>
      </c>
      <c r="C139" s="42" t="s">
        <v>141</v>
      </c>
      <c r="D139" s="48">
        <v>5</v>
      </c>
      <c r="E139" s="48" t="s">
        <v>6</v>
      </c>
      <c r="F139" s="44">
        <f>+M.O!F85</f>
        <v>35000</v>
      </c>
      <c r="G139" s="36">
        <f t="shared" si="8"/>
        <v>175000</v>
      </c>
    </row>
    <row r="140" spans="2:7">
      <c r="B140" s="48" t="s">
        <v>118</v>
      </c>
      <c r="C140" s="42" t="s">
        <v>160</v>
      </c>
      <c r="D140" s="48">
        <v>5</v>
      </c>
      <c r="E140" s="48" t="s">
        <v>6</v>
      </c>
      <c r="F140" s="44">
        <f>+M.O!F86</f>
        <v>35000</v>
      </c>
      <c r="G140" s="36">
        <f t="shared" si="8"/>
        <v>175000</v>
      </c>
    </row>
    <row r="141" spans="2:7">
      <c r="B141" s="48" t="s">
        <v>118</v>
      </c>
      <c r="C141" s="42" t="s">
        <v>161</v>
      </c>
      <c r="D141" s="48">
        <v>5</v>
      </c>
      <c r="E141" s="48" t="s">
        <v>6</v>
      </c>
      <c r="F141" s="44">
        <f>+M.O!F87</f>
        <v>35000</v>
      </c>
      <c r="G141" s="36">
        <f t="shared" ref="G141:G142" si="12">D141*F141</f>
        <v>175000</v>
      </c>
    </row>
    <row r="142" spans="2:7">
      <c r="B142" s="48" t="s">
        <v>118</v>
      </c>
      <c r="C142" s="42" t="s">
        <v>162</v>
      </c>
      <c r="D142" s="48">
        <v>5</v>
      </c>
      <c r="E142" s="48" t="s">
        <v>6</v>
      </c>
      <c r="F142" s="44">
        <f>+M.O!F88</f>
        <v>35000</v>
      </c>
      <c r="G142" s="36">
        <f t="shared" si="12"/>
        <v>175000</v>
      </c>
    </row>
    <row r="143" spans="2:7">
      <c r="B143" s="48"/>
      <c r="C143" s="45" t="s">
        <v>98</v>
      </c>
      <c r="D143" s="46"/>
      <c r="E143" s="45"/>
      <c r="F143" s="47">
        <f>+SUM(F139:F142)</f>
        <v>140000</v>
      </c>
      <c r="G143" s="47">
        <f>+SUM(G139:G142)</f>
        <v>700000</v>
      </c>
    </row>
    <row r="144" spans="2:7">
      <c r="B144" s="48"/>
      <c r="C144" s="86"/>
      <c r="D144" s="86"/>
      <c r="E144" s="86"/>
      <c r="F144" s="86"/>
      <c r="G144" s="86"/>
    </row>
    <row r="145" spans="2:9">
      <c r="B145" s="83" t="s">
        <v>47</v>
      </c>
      <c r="C145" s="84"/>
      <c r="D145" s="84"/>
      <c r="E145" s="85"/>
      <c r="F145" s="47">
        <f>+F15+F21+F29+F35+F48+F57+F65+F72+F81+F90+F101+F107+F116+F124+F130+F137+F143</f>
        <v>3140523</v>
      </c>
      <c r="G145" s="47">
        <f>+SUM(G15+G21+G29+G35+G48+G57+G65+G72+G81+G90+G101+G107+G116+G124+G130+G137+G143)</f>
        <v>14663688</v>
      </c>
      <c r="H145" s="79"/>
      <c r="I145" s="79"/>
    </row>
    <row r="147" spans="2:9">
      <c r="G147" s="76"/>
    </row>
    <row r="148" spans="2:9">
      <c r="D148" s="78"/>
      <c r="E148" s="78"/>
      <c r="F148" s="80"/>
      <c r="G148" s="81"/>
    </row>
    <row r="149" spans="2:9">
      <c r="D149" s="78"/>
      <c r="F149" s="80"/>
      <c r="G149" s="81"/>
      <c r="H149" s="77"/>
    </row>
    <row r="150" spans="2:9">
      <c r="D150" s="78"/>
      <c r="F150" s="80"/>
      <c r="G150" s="81"/>
    </row>
    <row r="151" spans="2:9">
      <c r="F151" s="80"/>
      <c r="G151" s="82"/>
    </row>
  </sheetData>
  <mergeCells count="20">
    <mergeCell ref="C73:G73"/>
    <mergeCell ref="C58:G58"/>
    <mergeCell ref="C66:G66"/>
    <mergeCell ref="B2:G2"/>
    <mergeCell ref="B4:G4"/>
    <mergeCell ref="B16:G16"/>
    <mergeCell ref="B22:G22"/>
    <mergeCell ref="C30:G30"/>
    <mergeCell ref="C36:G36"/>
    <mergeCell ref="C49:G49"/>
    <mergeCell ref="B145:E145"/>
    <mergeCell ref="C144:G144"/>
    <mergeCell ref="C82:G82"/>
    <mergeCell ref="C102:G102"/>
    <mergeCell ref="C108:G108"/>
    <mergeCell ref="C117:G117"/>
    <mergeCell ref="C131:G131"/>
    <mergeCell ref="C91:G91"/>
    <mergeCell ref="C125:G125"/>
    <mergeCell ref="C138:G1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9"/>
  <sheetViews>
    <sheetView workbookViewId="0">
      <selection activeCell="B2" sqref="B2:F2"/>
    </sheetView>
  </sheetViews>
  <sheetFormatPr baseColWidth="10" defaultRowHeight="15"/>
  <cols>
    <col min="1" max="1" width="11.42578125" style="28"/>
    <col min="2" max="2" width="33.85546875" style="28" customWidth="1"/>
    <col min="3" max="3" width="15.28515625" style="28" customWidth="1"/>
    <col min="4" max="4" width="13.7109375" style="28" customWidth="1"/>
    <col min="5" max="5" width="11.42578125" style="28"/>
    <col min="6" max="6" width="13" style="28" bestFit="1" customWidth="1"/>
    <col min="7" max="16384" width="11.42578125" style="28"/>
  </cols>
  <sheetData>
    <row r="2" spans="2:6">
      <c r="B2" s="96" t="s">
        <v>105</v>
      </c>
      <c r="C2" s="97"/>
      <c r="D2" s="97"/>
      <c r="E2" s="97"/>
      <c r="F2" s="98"/>
    </row>
    <row r="3" spans="2:6" ht="36.75" customHeight="1">
      <c r="B3" s="54" t="s">
        <v>0</v>
      </c>
      <c r="C3" s="54" t="s">
        <v>1</v>
      </c>
      <c r="D3" s="54" t="s">
        <v>4</v>
      </c>
      <c r="E3" s="54" t="s">
        <v>2</v>
      </c>
      <c r="F3" s="54" t="s">
        <v>13</v>
      </c>
    </row>
    <row r="4" spans="2:6" ht="24" customHeight="1">
      <c r="B4" s="22" t="s">
        <v>106</v>
      </c>
      <c r="C4" s="53">
        <v>500</v>
      </c>
      <c r="D4" s="23" t="s">
        <v>110</v>
      </c>
      <c r="E4" s="24">
        <v>250</v>
      </c>
      <c r="F4" s="25">
        <f>+C4*E4</f>
        <v>125000</v>
      </c>
    </row>
    <row r="5" spans="2:6">
      <c r="B5" s="10" t="s">
        <v>130</v>
      </c>
      <c r="C5" s="52">
        <v>2000</v>
      </c>
      <c r="D5" s="9" t="s">
        <v>111</v>
      </c>
      <c r="E5" s="27">
        <v>500</v>
      </c>
      <c r="F5" s="25">
        <f t="shared" ref="F5:F8" si="0">+C5*E5</f>
        <v>1000000</v>
      </c>
    </row>
    <row r="6" spans="2:6">
      <c r="B6" s="10" t="s">
        <v>168</v>
      </c>
      <c r="C6" s="52">
        <v>100</v>
      </c>
      <c r="D6" s="9" t="s">
        <v>111</v>
      </c>
      <c r="E6" s="27">
        <v>1330</v>
      </c>
      <c r="F6" s="25">
        <f t="shared" si="0"/>
        <v>133000</v>
      </c>
    </row>
    <row r="7" spans="2:6">
      <c r="B7" s="10" t="s">
        <v>107</v>
      </c>
      <c r="C7" s="52">
        <v>14</v>
      </c>
      <c r="D7" s="9" t="s">
        <v>109</v>
      </c>
      <c r="E7" s="27">
        <v>25667</v>
      </c>
      <c r="F7" s="25">
        <f t="shared" si="0"/>
        <v>359338</v>
      </c>
    </row>
    <row r="8" spans="2:6">
      <c r="B8" s="30" t="s">
        <v>108</v>
      </c>
      <c r="C8" s="52">
        <v>28</v>
      </c>
      <c r="D8" s="31" t="s">
        <v>109</v>
      </c>
      <c r="E8" s="27">
        <v>16625</v>
      </c>
      <c r="F8" s="25">
        <f t="shared" si="0"/>
        <v>465500</v>
      </c>
    </row>
    <row r="9" spans="2:6">
      <c r="B9" s="93" t="s">
        <v>33</v>
      </c>
      <c r="C9" s="94"/>
      <c r="D9" s="94"/>
      <c r="E9" s="95"/>
      <c r="F9" s="26">
        <f>+SUM(F4:F8)</f>
        <v>2082838</v>
      </c>
    </row>
  </sheetData>
  <mergeCells count="2">
    <mergeCell ref="B9:E9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90"/>
  <sheetViews>
    <sheetView zoomScale="86" zoomScaleNormal="86" workbookViewId="0">
      <selection activeCell="B2" sqref="B2:G2"/>
    </sheetView>
  </sheetViews>
  <sheetFormatPr baseColWidth="10" defaultRowHeight="15.75"/>
  <cols>
    <col min="2" max="2" width="36.42578125" style="73" customWidth="1"/>
    <col min="3" max="3" width="25" style="73" customWidth="1"/>
    <col min="4" max="4" width="11.28515625" style="73" bestFit="1" customWidth="1"/>
    <col min="5" max="5" width="14.140625" style="74" bestFit="1" customWidth="1"/>
    <col min="6" max="6" width="17.85546875" style="74" bestFit="1" customWidth="1"/>
    <col min="7" max="7" width="14.42578125" style="74" bestFit="1" customWidth="1"/>
  </cols>
  <sheetData>
    <row r="2" spans="2:7">
      <c r="B2" s="103" t="s">
        <v>37</v>
      </c>
      <c r="C2" s="103"/>
      <c r="D2" s="103"/>
      <c r="E2" s="103"/>
      <c r="F2" s="103"/>
      <c r="G2" s="103"/>
    </row>
    <row r="3" spans="2:7">
      <c r="B3" s="59" t="s">
        <v>34</v>
      </c>
      <c r="C3" s="59"/>
      <c r="D3" s="59" t="s">
        <v>1</v>
      </c>
      <c r="E3" s="60" t="s">
        <v>4</v>
      </c>
      <c r="F3" s="60" t="s">
        <v>2</v>
      </c>
      <c r="G3" s="60" t="s">
        <v>13</v>
      </c>
    </row>
    <row r="4" spans="2:7" ht="15" customHeight="1">
      <c r="B4" s="75" t="s">
        <v>49</v>
      </c>
      <c r="C4" s="66"/>
      <c r="D4" s="61">
        <f>'MODELO DE COSTOS'!D8</f>
        <v>3</v>
      </c>
      <c r="E4" s="62" t="s">
        <v>38</v>
      </c>
      <c r="F4" s="63">
        <v>35000</v>
      </c>
      <c r="G4" s="63">
        <f>+D4*F4</f>
        <v>105000</v>
      </c>
    </row>
    <row r="5" spans="2:7" s="32" customFormat="1" ht="22.5" customHeight="1">
      <c r="B5" s="99" t="s">
        <v>50</v>
      </c>
      <c r="C5" s="100"/>
      <c r="D5" s="59">
        <f>+SUM(D4)</f>
        <v>3</v>
      </c>
      <c r="E5" s="60"/>
      <c r="F5" s="64"/>
      <c r="G5" s="65">
        <f>+SUM(G4)</f>
        <v>105000</v>
      </c>
    </row>
    <row r="6" spans="2:7">
      <c r="B6" s="104" t="s">
        <v>79</v>
      </c>
      <c r="C6" s="66"/>
      <c r="D6" s="61">
        <f>'MODELO DE COSTOS'!D17</f>
        <v>3</v>
      </c>
      <c r="E6" s="62" t="s">
        <v>38</v>
      </c>
      <c r="F6" s="63">
        <v>35000</v>
      </c>
      <c r="G6" s="63">
        <f>+D6*F6</f>
        <v>105000</v>
      </c>
    </row>
    <row r="7" spans="2:7">
      <c r="B7" s="104"/>
      <c r="C7" s="66"/>
      <c r="D7" s="61">
        <f>'MODELO DE COSTOS'!D19</f>
        <v>3</v>
      </c>
      <c r="E7" s="62" t="s">
        <v>38</v>
      </c>
      <c r="F7" s="63">
        <v>35000</v>
      </c>
      <c r="G7" s="63">
        <f>+D7*F7</f>
        <v>105000</v>
      </c>
    </row>
    <row r="8" spans="2:7" ht="22.5" customHeight="1">
      <c r="B8" s="99" t="s">
        <v>85</v>
      </c>
      <c r="C8" s="100"/>
      <c r="D8" s="59">
        <f>+SUM(D6:D7)</f>
        <v>6</v>
      </c>
      <c r="E8" s="60"/>
      <c r="F8" s="64"/>
      <c r="G8" s="65">
        <f>+SUM(G6:G7)</f>
        <v>210000</v>
      </c>
    </row>
    <row r="9" spans="2:7">
      <c r="B9" s="104" t="s">
        <v>76</v>
      </c>
      <c r="C9" s="66"/>
      <c r="D9" s="61">
        <f>'MODELO DE COSTOS'!D24</f>
        <v>14</v>
      </c>
      <c r="E9" s="62" t="s">
        <v>38</v>
      </c>
      <c r="F9" s="63">
        <v>35000</v>
      </c>
      <c r="G9" s="63">
        <f>+D9*F9</f>
        <v>490000</v>
      </c>
    </row>
    <row r="10" spans="2:7">
      <c r="B10" s="104"/>
      <c r="C10" s="66"/>
      <c r="D10" s="61">
        <f>'MODELO DE COSTOS'!D27</f>
        <v>2</v>
      </c>
      <c r="E10" s="62" t="s">
        <v>38</v>
      </c>
      <c r="F10" s="63">
        <v>35000</v>
      </c>
      <c r="G10" s="63">
        <f>+D10*F10</f>
        <v>70000</v>
      </c>
    </row>
    <row r="11" spans="2:7" ht="22.5" customHeight="1">
      <c r="B11" s="99" t="s">
        <v>55</v>
      </c>
      <c r="C11" s="100"/>
      <c r="D11" s="59">
        <f>+SUM(D9:D10)</f>
        <v>16</v>
      </c>
      <c r="E11" s="60"/>
      <c r="F11" s="64"/>
      <c r="G11" s="65">
        <f>+SUM(G9:G10)</f>
        <v>560000</v>
      </c>
    </row>
    <row r="12" spans="2:7">
      <c r="B12" s="104" t="s">
        <v>80</v>
      </c>
      <c r="C12" s="66"/>
      <c r="D12" s="61">
        <f>'MODELO DE COSTOS'!D32</f>
        <v>1</v>
      </c>
      <c r="E12" s="62" t="s">
        <v>38</v>
      </c>
      <c r="F12" s="63">
        <v>35000</v>
      </c>
      <c r="G12" s="63">
        <f>+D12*F12</f>
        <v>35000</v>
      </c>
    </row>
    <row r="13" spans="2:7">
      <c r="B13" s="104"/>
      <c r="C13" s="66"/>
      <c r="D13" s="61">
        <f>'MODELO DE COSTOS'!D33</f>
        <v>2</v>
      </c>
      <c r="E13" s="62" t="s">
        <v>38</v>
      </c>
      <c r="F13" s="63">
        <v>35000</v>
      </c>
      <c r="G13" s="63">
        <f>+D13*F13</f>
        <v>70000</v>
      </c>
    </row>
    <row r="14" spans="2:7" ht="21.75" customHeight="1">
      <c r="B14" s="99" t="s">
        <v>56</v>
      </c>
      <c r="C14" s="100"/>
      <c r="D14" s="59">
        <f>+SUM(D12:D13)</f>
        <v>3</v>
      </c>
      <c r="E14" s="60"/>
      <c r="F14" s="64"/>
      <c r="G14" s="65">
        <f>+SUM(G12:G13)</f>
        <v>105000</v>
      </c>
    </row>
    <row r="15" spans="2:7">
      <c r="B15" s="104" t="s">
        <v>57</v>
      </c>
      <c r="C15" s="61"/>
      <c r="D15" s="61">
        <f>'MODELO DE COSTOS'!D38</f>
        <v>2</v>
      </c>
      <c r="E15" s="62" t="s">
        <v>38</v>
      </c>
      <c r="F15" s="63">
        <v>35000</v>
      </c>
      <c r="G15" s="63">
        <f>+D15*F15</f>
        <v>70000</v>
      </c>
    </row>
    <row r="16" spans="2:7">
      <c r="B16" s="104"/>
      <c r="C16" s="61"/>
      <c r="D16" s="61">
        <v>2</v>
      </c>
      <c r="E16" s="62" t="s">
        <v>38</v>
      </c>
      <c r="F16" s="63">
        <v>35000</v>
      </c>
      <c r="G16" s="63">
        <f t="shared" ref="G16:G21" si="0">+D16*F16</f>
        <v>70000</v>
      </c>
    </row>
    <row r="17" spans="2:7">
      <c r="B17" s="104"/>
      <c r="C17" s="61"/>
      <c r="D17" s="61">
        <f>'MODELO DE COSTOS'!D42</f>
        <v>2</v>
      </c>
      <c r="E17" s="62" t="s">
        <v>38</v>
      </c>
      <c r="F17" s="63">
        <v>35000</v>
      </c>
      <c r="G17" s="63">
        <f t="shared" si="0"/>
        <v>70000</v>
      </c>
    </row>
    <row r="18" spans="2:7">
      <c r="B18" s="104"/>
      <c r="C18" s="66" t="s">
        <v>35</v>
      </c>
      <c r="D18" s="61">
        <f>'MODELO DE COSTOS'!D44</f>
        <v>0.5</v>
      </c>
      <c r="E18" s="62" t="s">
        <v>38</v>
      </c>
      <c r="F18" s="63">
        <v>35000</v>
      </c>
      <c r="G18" s="63">
        <f t="shared" si="0"/>
        <v>17500</v>
      </c>
    </row>
    <row r="19" spans="2:7">
      <c r="B19" s="104"/>
      <c r="C19" s="66" t="s">
        <v>35</v>
      </c>
      <c r="D19" s="61">
        <f>'MODELO DE COSTOS'!D45</f>
        <v>1</v>
      </c>
      <c r="E19" s="62" t="s">
        <v>38</v>
      </c>
      <c r="F19" s="63">
        <v>35000</v>
      </c>
      <c r="G19" s="63">
        <f t="shared" si="0"/>
        <v>35000</v>
      </c>
    </row>
    <row r="20" spans="2:7">
      <c r="B20" s="104"/>
      <c r="C20" s="66" t="s">
        <v>35</v>
      </c>
      <c r="D20" s="61">
        <f>'MODELO DE COSTOS'!D46</f>
        <v>1</v>
      </c>
      <c r="E20" s="62" t="s">
        <v>38</v>
      </c>
      <c r="F20" s="63">
        <v>35000</v>
      </c>
      <c r="G20" s="63">
        <f t="shared" si="0"/>
        <v>35000</v>
      </c>
    </row>
    <row r="21" spans="2:7">
      <c r="B21" s="104"/>
      <c r="C21" s="66" t="s">
        <v>35</v>
      </c>
      <c r="D21" s="61">
        <f>'MODELO DE COSTOS'!D47</f>
        <v>1</v>
      </c>
      <c r="E21" s="62" t="s">
        <v>38</v>
      </c>
      <c r="F21" s="63">
        <v>35000</v>
      </c>
      <c r="G21" s="63">
        <f t="shared" si="0"/>
        <v>35000</v>
      </c>
    </row>
    <row r="22" spans="2:7" ht="23.25" customHeight="1">
      <c r="B22" s="99" t="s">
        <v>58</v>
      </c>
      <c r="C22" s="100"/>
      <c r="D22" s="59">
        <f>+SUM(D15:D21)</f>
        <v>9.5</v>
      </c>
      <c r="E22" s="60"/>
      <c r="F22" s="64"/>
      <c r="G22" s="67">
        <f>+SUM(G15:G21)</f>
        <v>332500</v>
      </c>
    </row>
    <row r="23" spans="2:7">
      <c r="B23" s="104" t="s">
        <v>59</v>
      </c>
      <c r="C23" s="61"/>
      <c r="D23" s="61">
        <f>'MODELO DE COSTOS'!D50</f>
        <v>3</v>
      </c>
      <c r="E23" s="62" t="s">
        <v>38</v>
      </c>
      <c r="F23" s="63">
        <v>35000</v>
      </c>
      <c r="G23" s="63">
        <f>+D23*F23</f>
        <v>105000</v>
      </c>
    </row>
    <row r="24" spans="2:7">
      <c r="B24" s="104"/>
      <c r="C24" s="61"/>
      <c r="D24" s="61">
        <f>'MODELO DE COSTOS'!D53</f>
        <v>3</v>
      </c>
      <c r="E24" s="62" t="s">
        <v>38</v>
      </c>
      <c r="F24" s="63">
        <v>35000</v>
      </c>
      <c r="G24" s="63">
        <f t="shared" ref="G24:G25" si="1">+D24*F24</f>
        <v>105000</v>
      </c>
    </row>
    <row r="25" spans="2:7">
      <c r="B25" s="104"/>
      <c r="C25" s="61"/>
      <c r="D25" s="61">
        <f>'MODELO DE COSTOS'!D55</f>
        <v>2</v>
      </c>
      <c r="E25" s="62" t="s">
        <v>38</v>
      </c>
      <c r="F25" s="63">
        <v>35000</v>
      </c>
      <c r="G25" s="63">
        <f t="shared" si="1"/>
        <v>70000</v>
      </c>
    </row>
    <row r="26" spans="2:7" ht="25.5" customHeight="1">
      <c r="B26" s="101" t="s">
        <v>89</v>
      </c>
      <c r="C26" s="102"/>
      <c r="D26" s="59">
        <f>+SUM(D23:D25)</f>
        <v>8</v>
      </c>
      <c r="E26" s="60"/>
      <c r="F26" s="64"/>
      <c r="G26" s="65">
        <f>+SUM(G23:G25)</f>
        <v>280000</v>
      </c>
    </row>
    <row r="27" spans="2:7">
      <c r="B27" s="104" t="s">
        <v>61</v>
      </c>
      <c r="C27" s="61"/>
      <c r="D27" s="61">
        <f>'MODELO DE COSTOS'!D59</f>
        <v>1.5</v>
      </c>
      <c r="E27" s="62" t="s">
        <v>38</v>
      </c>
      <c r="F27" s="63">
        <v>35000</v>
      </c>
      <c r="G27" s="63">
        <f>+D27*F27</f>
        <v>52500</v>
      </c>
    </row>
    <row r="28" spans="2:7">
      <c r="B28" s="104"/>
      <c r="C28" s="61"/>
      <c r="D28" s="61">
        <f>'MODELO DE COSTOS'!D60</f>
        <v>1.5</v>
      </c>
      <c r="E28" s="62" t="s">
        <v>38</v>
      </c>
      <c r="F28" s="63">
        <v>35000</v>
      </c>
      <c r="G28" s="63">
        <f t="shared" ref="G28:G31" si="2">+D28*F28</f>
        <v>52500</v>
      </c>
    </row>
    <row r="29" spans="2:7">
      <c r="B29" s="104"/>
      <c r="C29" s="61"/>
      <c r="D29" s="61">
        <f>'MODELO DE COSTOS'!D61</f>
        <v>2</v>
      </c>
      <c r="E29" s="62" t="s">
        <v>38</v>
      </c>
      <c r="F29" s="63">
        <v>35000</v>
      </c>
      <c r="G29" s="63">
        <f t="shared" si="2"/>
        <v>70000</v>
      </c>
    </row>
    <row r="30" spans="2:7">
      <c r="B30" s="104"/>
      <c r="C30" s="61"/>
      <c r="D30" s="61">
        <f>'MODELO DE COSTOS'!D62</f>
        <v>2</v>
      </c>
      <c r="E30" s="62" t="s">
        <v>38</v>
      </c>
      <c r="F30" s="63">
        <v>35000</v>
      </c>
      <c r="G30" s="63">
        <f t="shared" si="2"/>
        <v>70000</v>
      </c>
    </row>
    <row r="31" spans="2:7">
      <c r="B31" s="104"/>
      <c r="C31" s="61"/>
      <c r="D31" s="61">
        <f>'MODELO DE COSTOS'!D64</f>
        <v>3</v>
      </c>
      <c r="E31" s="62" t="s">
        <v>38</v>
      </c>
      <c r="F31" s="63">
        <v>35000</v>
      </c>
      <c r="G31" s="63">
        <f t="shared" si="2"/>
        <v>105000</v>
      </c>
    </row>
    <row r="32" spans="2:7" ht="25.5" customHeight="1">
      <c r="B32" s="99" t="s">
        <v>86</v>
      </c>
      <c r="C32" s="100"/>
      <c r="D32" s="59">
        <f>+SUM(D27:D31)</f>
        <v>10</v>
      </c>
      <c r="E32" s="68"/>
      <c r="F32" s="65"/>
      <c r="G32" s="65">
        <f>+SUM(G27:G31)</f>
        <v>350000</v>
      </c>
    </row>
    <row r="33" spans="2:7">
      <c r="B33" s="108" t="s">
        <v>81</v>
      </c>
      <c r="C33" s="61"/>
      <c r="D33" s="61">
        <f>'MODELO DE COSTOS'!D67</f>
        <v>3</v>
      </c>
      <c r="E33" s="62" t="s">
        <v>38</v>
      </c>
      <c r="F33" s="63">
        <v>35000</v>
      </c>
      <c r="G33" s="63">
        <f>+D33*F33</f>
        <v>105000</v>
      </c>
    </row>
    <row r="34" spans="2:7">
      <c r="B34" s="109"/>
      <c r="C34" s="61"/>
      <c r="D34" s="61">
        <f>'MODELO DE COSTOS'!D68</f>
        <v>3</v>
      </c>
      <c r="E34" s="62" t="s">
        <v>38</v>
      </c>
      <c r="F34" s="63">
        <v>35000</v>
      </c>
      <c r="G34" s="63">
        <f t="shared" ref="G34:G36" si="3">+D34*F34</f>
        <v>105000</v>
      </c>
    </row>
    <row r="35" spans="2:7">
      <c r="B35" s="109"/>
      <c r="C35" s="61"/>
      <c r="D35" s="61">
        <f>'MODELO DE COSTOS'!D69</f>
        <v>3</v>
      </c>
      <c r="E35" s="62" t="s">
        <v>38</v>
      </c>
      <c r="F35" s="63">
        <v>35000</v>
      </c>
      <c r="G35" s="63">
        <f t="shared" si="3"/>
        <v>105000</v>
      </c>
    </row>
    <row r="36" spans="2:7">
      <c r="B36" s="110"/>
      <c r="C36" s="61"/>
      <c r="D36" s="61">
        <f>'MODELO DE COSTOS'!D70</f>
        <v>4</v>
      </c>
      <c r="E36" s="62" t="s">
        <v>38</v>
      </c>
      <c r="F36" s="63">
        <v>35000</v>
      </c>
      <c r="G36" s="63">
        <f t="shared" si="3"/>
        <v>140000</v>
      </c>
    </row>
    <row r="37" spans="2:7">
      <c r="B37" s="99" t="s">
        <v>64</v>
      </c>
      <c r="C37" s="100"/>
      <c r="D37" s="59">
        <f>+SUM(D33:D36)</f>
        <v>13</v>
      </c>
      <c r="E37" s="59"/>
      <c r="F37" s="67"/>
      <c r="G37" s="67">
        <f>+SUM(G33:G36)</f>
        <v>455000</v>
      </c>
    </row>
    <row r="38" spans="2:7">
      <c r="B38" s="105" t="s">
        <v>82</v>
      </c>
      <c r="C38" s="61"/>
      <c r="D38" s="61">
        <f>'MODELO DE COSTOS'!D83</f>
        <v>5</v>
      </c>
      <c r="E38" s="62" t="s">
        <v>38</v>
      </c>
      <c r="F38" s="63">
        <v>35000</v>
      </c>
      <c r="G38" s="63">
        <f>+D38*F38</f>
        <v>175000</v>
      </c>
    </row>
    <row r="39" spans="2:7">
      <c r="B39" s="106"/>
      <c r="C39" s="61"/>
      <c r="D39" s="61">
        <f>'MODELO DE COSTOS'!D84</f>
        <v>5</v>
      </c>
      <c r="E39" s="62" t="s">
        <v>38</v>
      </c>
      <c r="F39" s="63">
        <v>35000</v>
      </c>
      <c r="G39" s="63">
        <f t="shared" ref="G39:G42" si="4">+D39*F39</f>
        <v>175000</v>
      </c>
    </row>
    <row r="40" spans="2:7">
      <c r="B40" s="106"/>
      <c r="C40" s="61"/>
      <c r="D40" s="61">
        <v>5</v>
      </c>
      <c r="E40" s="62" t="s">
        <v>38</v>
      </c>
      <c r="F40" s="63">
        <v>35000</v>
      </c>
      <c r="G40" s="63">
        <f t="shared" si="4"/>
        <v>175000</v>
      </c>
    </row>
    <row r="41" spans="2:7">
      <c r="B41" s="106"/>
      <c r="C41" s="61"/>
      <c r="D41" s="61">
        <v>5</v>
      </c>
      <c r="E41" s="62" t="s">
        <v>38</v>
      </c>
      <c r="F41" s="63">
        <v>35000</v>
      </c>
      <c r="G41" s="63">
        <f t="shared" si="4"/>
        <v>175000</v>
      </c>
    </row>
    <row r="42" spans="2:7" ht="24.75" customHeight="1">
      <c r="B42" s="107"/>
      <c r="C42" s="61"/>
      <c r="D42" s="61">
        <f>'MODELO DE COSTOS'!D88</f>
        <v>2</v>
      </c>
      <c r="E42" s="62" t="s">
        <v>38</v>
      </c>
      <c r="F42" s="63">
        <v>35000</v>
      </c>
      <c r="G42" s="63">
        <f t="shared" si="4"/>
        <v>70000</v>
      </c>
    </row>
    <row r="43" spans="2:7">
      <c r="B43" s="99" t="s">
        <v>87</v>
      </c>
      <c r="C43" s="100"/>
      <c r="D43" s="59">
        <f>+SUM(D38:D42)</f>
        <v>22</v>
      </c>
      <c r="E43" s="59"/>
      <c r="F43" s="67"/>
      <c r="G43" s="67">
        <f>+SUM(G38:G42)</f>
        <v>770000</v>
      </c>
    </row>
    <row r="44" spans="2:7">
      <c r="B44" s="105" t="s">
        <v>66</v>
      </c>
      <c r="C44" s="61"/>
      <c r="D44" s="61">
        <v>5</v>
      </c>
      <c r="E44" s="62" t="s">
        <v>38</v>
      </c>
      <c r="F44" s="63">
        <v>35000</v>
      </c>
      <c r="G44" s="63">
        <f>+D44*F44</f>
        <v>175000</v>
      </c>
    </row>
    <row r="45" spans="2:7">
      <c r="B45" s="106"/>
      <c r="C45" s="61"/>
      <c r="D45" s="61">
        <v>5</v>
      </c>
      <c r="E45" s="62" t="s">
        <v>38</v>
      </c>
      <c r="F45" s="63">
        <v>35000</v>
      </c>
      <c r="G45" s="63">
        <f t="shared" ref="G45:G48" si="5">+D45*F45</f>
        <v>175000</v>
      </c>
    </row>
    <row r="46" spans="2:7">
      <c r="B46" s="106"/>
      <c r="C46" s="61"/>
      <c r="D46" s="61">
        <v>6</v>
      </c>
      <c r="E46" s="62" t="s">
        <v>38</v>
      </c>
      <c r="F46" s="63">
        <v>35000</v>
      </c>
      <c r="G46" s="63">
        <f t="shared" si="5"/>
        <v>210000</v>
      </c>
    </row>
    <row r="47" spans="2:7">
      <c r="B47" s="106"/>
      <c r="C47" s="61"/>
      <c r="D47" s="61">
        <v>6</v>
      </c>
      <c r="E47" s="62" t="s">
        <v>38</v>
      </c>
      <c r="F47" s="63">
        <v>35000</v>
      </c>
      <c r="G47" s="63">
        <f t="shared" si="5"/>
        <v>210000</v>
      </c>
    </row>
    <row r="48" spans="2:7">
      <c r="B48" s="107"/>
      <c r="C48" s="61"/>
      <c r="D48" s="61">
        <v>2</v>
      </c>
      <c r="E48" s="62" t="s">
        <v>38</v>
      </c>
      <c r="F48" s="63">
        <v>35000</v>
      </c>
      <c r="G48" s="63">
        <f t="shared" si="5"/>
        <v>70000</v>
      </c>
    </row>
    <row r="49" spans="2:7">
      <c r="B49" s="99" t="s">
        <v>67</v>
      </c>
      <c r="C49" s="100"/>
      <c r="D49" s="59">
        <f>+SUM(D44:D48)</f>
        <v>24</v>
      </c>
      <c r="E49" s="59"/>
      <c r="F49" s="67"/>
      <c r="G49" s="67">
        <f>+SUM(G44:G48)</f>
        <v>840000</v>
      </c>
    </row>
    <row r="50" spans="2:7">
      <c r="B50" s="108" t="s">
        <v>83</v>
      </c>
      <c r="C50" s="61"/>
      <c r="D50" s="61">
        <f>'MODELO DE COSTOS'!D109</f>
        <v>6</v>
      </c>
      <c r="E50" s="62" t="s">
        <v>38</v>
      </c>
      <c r="F50" s="63">
        <v>35000</v>
      </c>
      <c r="G50" s="63">
        <f>+D50*F50</f>
        <v>210000</v>
      </c>
    </row>
    <row r="51" spans="2:7">
      <c r="B51" s="109"/>
      <c r="C51" s="61"/>
      <c r="D51" s="61">
        <f>'MODELO DE COSTOS'!D110</f>
        <v>6</v>
      </c>
      <c r="E51" s="62" t="s">
        <v>38</v>
      </c>
      <c r="F51" s="63">
        <v>35000</v>
      </c>
      <c r="G51" s="63">
        <f t="shared" ref="G51:G56" si="6">+D51*F51</f>
        <v>210000</v>
      </c>
    </row>
    <row r="52" spans="2:7">
      <c r="B52" s="109"/>
      <c r="C52" s="61"/>
      <c r="D52" s="61">
        <f>'MODELO DE COSTOS'!D111</f>
        <v>6</v>
      </c>
      <c r="E52" s="62" t="s">
        <v>38</v>
      </c>
      <c r="F52" s="63">
        <v>35000</v>
      </c>
      <c r="G52" s="63">
        <f t="shared" si="6"/>
        <v>210000</v>
      </c>
    </row>
    <row r="53" spans="2:7">
      <c r="B53" s="109"/>
      <c r="C53" s="61"/>
      <c r="D53" s="61">
        <f>'MODELO DE COSTOS'!D112</f>
        <v>6</v>
      </c>
      <c r="E53" s="62" t="s">
        <v>38</v>
      </c>
      <c r="F53" s="63">
        <v>35000</v>
      </c>
      <c r="G53" s="63">
        <f t="shared" si="6"/>
        <v>210000</v>
      </c>
    </row>
    <row r="54" spans="2:7">
      <c r="B54" s="109"/>
      <c r="C54" s="61"/>
      <c r="D54" s="61">
        <v>3</v>
      </c>
      <c r="E54" s="62" t="s">
        <v>38</v>
      </c>
      <c r="F54" s="63">
        <v>35000</v>
      </c>
      <c r="G54" s="63">
        <f t="shared" si="6"/>
        <v>105000</v>
      </c>
    </row>
    <row r="55" spans="2:7" ht="25.5" customHeight="1">
      <c r="B55" s="109"/>
      <c r="C55" s="61"/>
      <c r="D55" s="61">
        <v>2</v>
      </c>
      <c r="E55" s="62" t="s">
        <v>38</v>
      </c>
      <c r="F55" s="63">
        <v>35000</v>
      </c>
      <c r="G55" s="63">
        <f t="shared" si="6"/>
        <v>70000</v>
      </c>
    </row>
    <row r="56" spans="2:7">
      <c r="B56" s="110"/>
      <c r="C56" s="61"/>
      <c r="D56" s="61">
        <v>2</v>
      </c>
      <c r="E56" s="62" t="s">
        <v>38</v>
      </c>
      <c r="F56" s="63">
        <v>35000</v>
      </c>
      <c r="G56" s="63">
        <f t="shared" si="6"/>
        <v>70000</v>
      </c>
    </row>
    <row r="57" spans="2:7">
      <c r="B57" s="99" t="s">
        <v>69</v>
      </c>
      <c r="C57" s="100"/>
      <c r="D57" s="59">
        <f>+SUM(D50:D56)</f>
        <v>31</v>
      </c>
      <c r="E57" s="59"/>
      <c r="F57" s="67"/>
      <c r="G57" s="67">
        <f>+SUM(G50:G56)</f>
        <v>1085000</v>
      </c>
    </row>
    <row r="58" spans="2:7">
      <c r="B58" s="104" t="s">
        <v>70</v>
      </c>
      <c r="C58" s="61"/>
      <c r="D58" s="61">
        <v>6</v>
      </c>
      <c r="E58" s="62" t="s">
        <v>38</v>
      </c>
      <c r="F58" s="63">
        <v>35000</v>
      </c>
      <c r="G58" s="63">
        <f>+D58*F58</f>
        <v>210000</v>
      </c>
    </row>
    <row r="59" spans="2:7">
      <c r="B59" s="104"/>
      <c r="C59" s="61"/>
      <c r="D59" s="61">
        <v>6</v>
      </c>
      <c r="E59" s="62" t="s">
        <v>38</v>
      </c>
      <c r="F59" s="63">
        <v>35000</v>
      </c>
      <c r="G59" s="63">
        <f t="shared" ref="G59:G61" si="7">+D59*F59</f>
        <v>210000</v>
      </c>
    </row>
    <row r="60" spans="2:7" ht="26.25" customHeight="1">
      <c r="B60" s="104"/>
      <c r="C60" s="61"/>
      <c r="D60" s="61">
        <v>6</v>
      </c>
      <c r="E60" s="62" t="s">
        <v>38</v>
      </c>
      <c r="F60" s="63">
        <v>35000</v>
      </c>
      <c r="G60" s="63">
        <f t="shared" si="7"/>
        <v>210000</v>
      </c>
    </row>
    <row r="61" spans="2:7">
      <c r="B61" s="104"/>
      <c r="C61" s="61"/>
      <c r="D61" s="61">
        <v>6</v>
      </c>
      <c r="E61" s="62" t="s">
        <v>38</v>
      </c>
      <c r="F61" s="63">
        <v>35000</v>
      </c>
      <c r="G61" s="63">
        <f t="shared" si="7"/>
        <v>210000</v>
      </c>
    </row>
    <row r="62" spans="2:7">
      <c r="B62" s="99" t="s">
        <v>88</v>
      </c>
      <c r="C62" s="100"/>
      <c r="D62" s="59">
        <f>+SUM(D58:D61)</f>
        <v>24</v>
      </c>
      <c r="E62" s="68"/>
      <c r="F62" s="65"/>
      <c r="G62" s="65">
        <f>+SUM(G58:G61)</f>
        <v>840000</v>
      </c>
    </row>
    <row r="63" spans="2:7">
      <c r="B63" s="69" t="s">
        <v>84</v>
      </c>
      <c r="C63" s="68"/>
      <c r="D63" s="61">
        <v>6</v>
      </c>
      <c r="E63" s="62" t="s">
        <v>38</v>
      </c>
      <c r="F63" s="63">
        <v>35000</v>
      </c>
      <c r="G63" s="63">
        <f>+D63*F63</f>
        <v>210000</v>
      </c>
    </row>
    <row r="64" spans="2:7">
      <c r="B64" s="69"/>
      <c r="C64" s="68"/>
      <c r="D64" s="61">
        <v>6</v>
      </c>
      <c r="E64" s="62" t="s">
        <v>38</v>
      </c>
      <c r="F64" s="63">
        <v>35000</v>
      </c>
      <c r="G64" s="63">
        <f t="shared" ref="G64:G67" si="8">+D64*F64</f>
        <v>210000</v>
      </c>
    </row>
    <row r="65" spans="2:7">
      <c r="B65" s="69"/>
      <c r="C65" s="68"/>
      <c r="D65" s="61">
        <v>6</v>
      </c>
      <c r="E65" s="62" t="s">
        <v>38</v>
      </c>
      <c r="F65" s="63">
        <v>35000</v>
      </c>
      <c r="G65" s="63">
        <f t="shared" si="8"/>
        <v>210000</v>
      </c>
    </row>
    <row r="66" spans="2:7">
      <c r="B66" s="69"/>
      <c r="C66" s="68"/>
      <c r="D66" s="61">
        <v>6</v>
      </c>
      <c r="E66" s="62" t="s">
        <v>38</v>
      </c>
      <c r="F66" s="63">
        <v>35000</v>
      </c>
      <c r="G66" s="63">
        <f t="shared" si="8"/>
        <v>210000</v>
      </c>
    </row>
    <row r="67" spans="2:7">
      <c r="B67" s="69"/>
      <c r="C67" s="68"/>
      <c r="D67" s="70">
        <v>4</v>
      </c>
      <c r="E67" s="62" t="s">
        <v>38</v>
      </c>
      <c r="F67" s="63">
        <v>35000</v>
      </c>
      <c r="G67" s="63">
        <f t="shared" si="8"/>
        <v>140000</v>
      </c>
    </row>
    <row r="68" spans="2:7">
      <c r="B68" s="99" t="s">
        <v>72</v>
      </c>
      <c r="C68" s="100"/>
      <c r="D68" s="71">
        <f>+SUM(D63:D67)</f>
        <v>28</v>
      </c>
      <c r="E68" s="68"/>
      <c r="F68" s="65"/>
      <c r="G68" s="65">
        <f>+SUM(G63:G67)</f>
        <v>980000</v>
      </c>
    </row>
    <row r="69" spans="2:7">
      <c r="B69" s="108" t="s">
        <v>101</v>
      </c>
      <c r="C69" s="68"/>
      <c r="D69" s="61">
        <v>6</v>
      </c>
      <c r="E69" s="62" t="s">
        <v>38</v>
      </c>
      <c r="F69" s="63">
        <v>35000</v>
      </c>
      <c r="G69" s="63">
        <f>+D69*F69</f>
        <v>210000</v>
      </c>
    </row>
    <row r="70" spans="2:7">
      <c r="B70" s="109"/>
      <c r="C70" s="68"/>
      <c r="D70" s="61">
        <v>6</v>
      </c>
      <c r="E70" s="62" t="s">
        <v>38</v>
      </c>
      <c r="F70" s="63">
        <v>35000</v>
      </c>
      <c r="G70" s="63">
        <f t="shared" ref="G70:G73" si="9">+D70*F70</f>
        <v>210000</v>
      </c>
    </row>
    <row r="71" spans="2:7">
      <c r="B71" s="109"/>
      <c r="C71" s="68"/>
      <c r="D71" s="61">
        <v>6</v>
      </c>
      <c r="E71" s="62" t="s">
        <v>38</v>
      </c>
      <c r="F71" s="63">
        <v>35000</v>
      </c>
      <c r="G71" s="63">
        <f t="shared" si="9"/>
        <v>210000</v>
      </c>
    </row>
    <row r="72" spans="2:7">
      <c r="B72" s="109"/>
      <c r="C72" s="68"/>
      <c r="D72" s="61">
        <v>5</v>
      </c>
      <c r="E72" s="62" t="s">
        <v>38</v>
      </c>
      <c r="F72" s="63">
        <v>35000</v>
      </c>
      <c r="G72" s="63">
        <f t="shared" si="9"/>
        <v>175000</v>
      </c>
    </row>
    <row r="73" spans="2:7">
      <c r="B73" s="110"/>
      <c r="C73" s="68"/>
      <c r="D73" s="70">
        <v>2</v>
      </c>
      <c r="E73" s="62" t="s">
        <v>38</v>
      </c>
      <c r="F73" s="63">
        <v>35000</v>
      </c>
      <c r="G73" s="63">
        <f t="shared" si="9"/>
        <v>70000</v>
      </c>
    </row>
    <row r="74" spans="2:7">
      <c r="B74" s="99" t="s">
        <v>74</v>
      </c>
      <c r="C74" s="100"/>
      <c r="D74" s="71">
        <f>+SUM(D69:D73)</f>
        <v>25</v>
      </c>
      <c r="E74" s="68"/>
      <c r="F74" s="65"/>
      <c r="G74" s="65">
        <f>+SUM(G69:G73)</f>
        <v>875000</v>
      </c>
    </row>
    <row r="75" spans="2:7">
      <c r="B75" s="105" t="s">
        <v>95</v>
      </c>
      <c r="C75" s="68"/>
      <c r="D75" s="61">
        <v>5</v>
      </c>
      <c r="E75" s="62" t="s">
        <v>38</v>
      </c>
      <c r="F75" s="63">
        <v>35000</v>
      </c>
      <c r="G75" s="63">
        <f>+D75*F75</f>
        <v>175000</v>
      </c>
    </row>
    <row r="76" spans="2:7">
      <c r="B76" s="106"/>
      <c r="C76" s="68"/>
      <c r="D76" s="61">
        <v>5</v>
      </c>
      <c r="E76" s="62" t="s">
        <v>38</v>
      </c>
      <c r="F76" s="63">
        <v>35000</v>
      </c>
      <c r="G76" s="63">
        <f t="shared" ref="G76:G78" si="10">+D76*F76</f>
        <v>175000</v>
      </c>
    </row>
    <row r="77" spans="2:7">
      <c r="B77" s="106"/>
      <c r="C77" s="68"/>
      <c r="D77" s="61">
        <v>5</v>
      </c>
      <c r="E77" s="62" t="s">
        <v>38</v>
      </c>
      <c r="F77" s="63">
        <v>35000</v>
      </c>
      <c r="G77" s="63">
        <f t="shared" si="10"/>
        <v>175000</v>
      </c>
    </row>
    <row r="78" spans="2:7">
      <c r="B78" s="106"/>
      <c r="C78" s="68"/>
      <c r="D78" s="61">
        <v>5</v>
      </c>
      <c r="E78" s="62" t="s">
        <v>38</v>
      </c>
      <c r="F78" s="63">
        <v>35000</v>
      </c>
      <c r="G78" s="63">
        <f t="shared" si="10"/>
        <v>175000</v>
      </c>
    </row>
    <row r="79" spans="2:7">
      <c r="B79" s="99" t="s">
        <v>103</v>
      </c>
      <c r="C79" s="100"/>
      <c r="D79" s="71">
        <f>+SUM(D75:D78)</f>
        <v>20</v>
      </c>
      <c r="E79" s="68"/>
      <c r="F79" s="65"/>
      <c r="G79" s="64">
        <f>+SUM(G75:G78)</f>
        <v>700000</v>
      </c>
    </row>
    <row r="80" spans="2:7">
      <c r="B80" s="104" t="s">
        <v>96</v>
      </c>
      <c r="C80" s="68"/>
      <c r="D80" s="61">
        <v>5</v>
      </c>
      <c r="E80" s="62" t="s">
        <v>38</v>
      </c>
      <c r="F80" s="63">
        <v>35000</v>
      </c>
      <c r="G80" s="63">
        <f>+D80*F80</f>
        <v>175000</v>
      </c>
    </row>
    <row r="81" spans="2:7">
      <c r="B81" s="104"/>
      <c r="C81" s="68"/>
      <c r="D81" s="61">
        <v>5</v>
      </c>
      <c r="E81" s="62" t="s">
        <v>38</v>
      </c>
      <c r="F81" s="63">
        <v>35000</v>
      </c>
      <c r="G81" s="63">
        <f t="shared" ref="G81:G83" si="11">+D81*F81</f>
        <v>175000</v>
      </c>
    </row>
    <row r="82" spans="2:7">
      <c r="B82" s="104"/>
      <c r="C82" s="68"/>
      <c r="D82" s="61">
        <v>5</v>
      </c>
      <c r="E82" s="62" t="s">
        <v>38</v>
      </c>
      <c r="F82" s="63">
        <v>35000</v>
      </c>
      <c r="G82" s="63">
        <f t="shared" si="11"/>
        <v>175000</v>
      </c>
    </row>
    <row r="83" spans="2:7">
      <c r="B83" s="104"/>
      <c r="C83" s="68"/>
      <c r="D83" s="70">
        <v>5</v>
      </c>
      <c r="E83" s="62" t="s">
        <v>38</v>
      </c>
      <c r="F83" s="63">
        <v>35000</v>
      </c>
      <c r="G83" s="63">
        <f t="shared" si="11"/>
        <v>175000</v>
      </c>
    </row>
    <row r="84" spans="2:7">
      <c r="B84" s="99" t="s">
        <v>94</v>
      </c>
      <c r="C84" s="100"/>
      <c r="D84" s="71">
        <f>+SUM(D80:D83)</f>
        <v>20</v>
      </c>
      <c r="E84" s="68"/>
      <c r="F84" s="65"/>
      <c r="G84" s="65">
        <f>+SUM(G80:G83)</f>
        <v>700000</v>
      </c>
    </row>
    <row r="85" spans="2:7">
      <c r="B85" s="104" t="s">
        <v>97</v>
      </c>
      <c r="C85" s="68"/>
      <c r="D85" s="61">
        <v>5</v>
      </c>
      <c r="E85" s="62" t="s">
        <v>38</v>
      </c>
      <c r="F85" s="63">
        <v>35000</v>
      </c>
      <c r="G85" s="63">
        <f>+D85*F85</f>
        <v>175000</v>
      </c>
    </row>
    <row r="86" spans="2:7">
      <c r="B86" s="104"/>
      <c r="C86" s="68"/>
      <c r="D86" s="61">
        <v>5</v>
      </c>
      <c r="E86" s="62" t="s">
        <v>38</v>
      </c>
      <c r="F86" s="63">
        <v>35000</v>
      </c>
      <c r="G86" s="63">
        <f t="shared" ref="G86:G88" si="12">+D86*F86</f>
        <v>175000</v>
      </c>
    </row>
    <row r="87" spans="2:7">
      <c r="B87" s="104"/>
      <c r="C87" s="68"/>
      <c r="D87" s="61">
        <v>5</v>
      </c>
      <c r="E87" s="62" t="s">
        <v>38</v>
      </c>
      <c r="F87" s="63">
        <v>35000</v>
      </c>
      <c r="G87" s="63">
        <f t="shared" si="12"/>
        <v>175000</v>
      </c>
    </row>
    <row r="88" spans="2:7">
      <c r="B88" s="104"/>
      <c r="C88" s="68"/>
      <c r="D88" s="70">
        <v>5</v>
      </c>
      <c r="E88" s="62" t="s">
        <v>38</v>
      </c>
      <c r="F88" s="63">
        <v>35000</v>
      </c>
      <c r="G88" s="63">
        <f t="shared" si="12"/>
        <v>175000</v>
      </c>
    </row>
    <row r="89" spans="2:7">
      <c r="B89" s="99" t="s">
        <v>98</v>
      </c>
      <c r="C89" s="100"/>
      <c r="D89" s="71">
        <f>+SUM(D85:D88)</f>
        <v>20</v>
      </c>
      <c r="E89" s="68"/>
      <c r="F89" s="65"/>
      <c r="G89" s="65">
        <f>+SUM(G85:G88)</f>
        <v>700000</v>
      </c>
    </row>
    <row r="90" spans="2:7">
      <c r="B90" s="111" t="s">
        <v>112</v>
      </c>
      <c r="C90" s="112"/>
      <c r="D90" s="112"/>
      <c r="E90" s="112"/>
      <c r="F90" s="113"/>
      <c r="G90" s="72">
        <f>G89+G84+G79++G74+G68+G62+G57+G49+G43+G37+G32+G26+G22+G14+G11+G8+G5</f>
        <v>9887500</v>
      </c>
    </row>
  </sheetData>
  <mergeCells count="34">
    <mergeCell ref="B90:F90"/>
    <mergeCell ref="B79:C79"/>
    <mergeCell ref="B80:B83"/>
    <mergeCell ref="B84:C84"/>
    <mergeCell ref="B85:B88"/>
    <mergeCell ref="B89:C89"/>
    <mergeCell ref="B74:C74"/>
    <mergeCell ref="B75:B78"/>
    <mergeCell ref="B58:B61"/>
    <mergeCell ref="B23:B25"/>
    <mergeCell ref="B27:B31"/>
    <mergeCell ref="B38:B42"/>
    <mergeCell ref="B33:B36"/>
    <mergeCell ref="B44:B48"/>
    <mergeCell ref="B50:B56"/>
    <mergeCell ref="B68:C68"/>
    <mergeCell ref="B49:C49"/>
    <mergeCell ref="B57:C57"/>
    <mergeCell ref="B62:C62"/>
    <mergeCell ref="B69:B73"/>
    <mergeCell ref="B2:G2"/>
    <mergeCell ref="B6:B7"/>
    <mergeCell ref="B9:B10"/>
    <mergeCell ref="B12:B13"/>
    <mergeCell ref="B15:B21"/>
    <mergeCell ref="B5:C5"/>
    <mergeCell ref="B8:C8"/>
    <mergeCell ref="B11:C11"/>
    <mergeCell ref="B14:C14"/>
    <mergeCell ref="B22:C22"/>
    <mergeCell ref="B26:C26"/>
    <mergeCell ref="B32:C32"/>
    <mergeCell ref="B37:C37"/>
    <mergeCell ref="B43:C43"/>
  </mergeCells>
  <pageMargins left="0.7" right="0.7" top="0.75" bottom="0.75" header="0.3" footer="0.3"/>
  <pageSetup orientation="portrait" r:id="rId1"/>
  <ignoredErrors>
    <ignoredError sqref="G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I22"/>
  <sheetViews>
    <sheetView zoomScale="77" zoomScaleNormal="77" workbookViewId="0">
      <selection activeCell="B2" sqref="B2:E2"/>
    </sheetView>
  </sheetViews>
  <sheetFormatPr baseColWidth="10" defaultRowHeight="15.75"/>
  <cols>
    <col min="1" max="1" width="11.42578125" style="28"/>
    <col min="2" max="2" width="55.7109375" style="33" customWidth="1"/>
    <col min="3" max="3" width="26.28515625" style="33" customWidth="1"/>
    <col min="4" max="4" width="23.140625" style="33" customWidth="1"/>
    <col min="5" max="5" width="15.7109375" style="33" bestFit="1" customWidth="1"/>
    <col min="10" max="10" width="12" style="28" bestFit="1" customWidth="1"/>
    <col min="11" max="16384" width="11.42578125" style="28"/>
  </cols>
  <sheetData>
    <row r="2" spans="2:5">
      <c r="B2" s="114" t="s">
        <v>39</v>
      </c>
      <c r="C2" s="114"/>
      <c r="D2" s="114"/>
      <c r="E2" s="114"/>
    </row>
    <row r="3" spans="2:5" ht="31.5">
      <c r="B3" s="55" t="s">
        <v>0</v>
      </c>
      <c r="C3" s="55" t="s">
        <v>1</v>
      </c>
      <c r="D3" s="55" t="s">
        <v>2</v>
      </c>
      <c r="E3" s="55" t="s">
        <v>13</v>
      </c>
    </row>
    <row r="4" spans="2:5">
      <c r="B4" s="43" t="s">
        <v>44</v>
      </c>
      <c r="C4" s="43">
        <v>5</v>
      </c>
      <c r="D4" s="56">
        <v>12000</v>
      </c>
      <c r="E4" s="56">
        <f>+C4*D4</f>
        <v>60000</v>
      </c>
    </row>
    <row r="5" spans="2:5">
      <c r="B5" s="43" t="s">
        <v>169</v>
      </c>
      <c r="C5" s="43">
        <v>2</v>
      </c>
      <c r="D5" s="56">
        <v>4000</v>
      </c>
      <c r="E5" s="56">
        <f t="shared" ref="E5:E17" si="0">+C5*D5</f>
        <v>8000</v>
      </c>
    </row>
    <row r="6" spans="2:5">
      <c r="B6" s="43" t="s">
        <v>115</v>
      </c>
      <c r="C6" s="43">
        <v>2</v>
      </c>
      <c r="D6" s="56">
        <v>3500</v>
      </c>
      <c r="E6" s="56">
        <f t="shared" si="0"/>
        <v>7000</v>
      </c>
    </row>
    <row r="7" spans="2:5">
      <c r="B7" s="43" t="s">
        <v>45</v>
      </c>
      <c r="C7" s="43">
        <v>3</v>
      </c>
      <c r="D7" s="56">
        <v>12000</v>
      </c>
      <c r="E7" s="56">
        <f t="shared" si="0"/>
        <v>36000</v>
      </c>
    </row>
    <row r="8" spans="2:5">
      <c r="B8" s="43" t="s">
        <v>40</v>
      </c>
      <c r="C8" s="43">
        <v>3</v>
      </c>
      <c r="D8" s="56">
        <v>1200</v>
      </c>
      <c r="E8" s="56">
        <f t="shared" si="0"/>
        <v>3600</v>
      </c>
    </row>
    <row r="9" spans="2:5">
      <c r="B9" s="43" t="s">
        <v>41</v>
      </c>
      <c r="C9" s="43">
        <v>5</v>
      </c>
      <c r="D9" s="56">
        <v>6700</v>
      </c>
      <c r="E9" s="56">
        <f t="shared" si="0"/>
        <v>33500</v>
      </c>
    </row>
    <row r="10" spans="2:5">
      <c r="B10" s="43" t="s">
        <v>42</v>
      </c>
      <c r="C10" s="43">
        <v>6</v>
      </c>
      <c r="D10" s="56">
        <v>10500</v>
      </c>
      <c r="E10" s="56">
        <f t="shared" si="0"/>
        <v>63000</v>
      </c>
    </row>
    <row r="11" spans="2:5">
      <c r="B11" s="43" t="s">
        <v>43</v>
      </c>
      <c r="C11" s="43">
        <v>7</v>
      </c>
      <c r="D11" s="56">
        <v>14000</v>
      </c>
      <c r="E11" s="56">
        <f t="shared" si="0"/>
        <v>98000</v>
      </c>
    </row>
    <row r="12" spans="2:5">
      <c r="B12" s="43" t="s">
        <v>125</v>
      </c>
      <c r="C12" s="43">
        <v>4</v>
      </c>
      <c r="D12" s="56">
        <v>54000</v>
      </c>
      <c r="E12" s="56">
        <f t="shared" si="0"/>
        <v>216000</v>
      </c>
    </row>
    <row r="13" spans="2:5">
      <c r="B13" s="43" t="s">
        <v>126</v>
      </c>
      <c r="C13" s="43">
        <v>1.5</v>
      </c>
      <c r="D13" s="56">
        <v>45500</v>
      </c>
      <c r="E13" s="56">
        <f t="shared" si="0"/>
        <v>68250</v>
      </c>
    </row>
    <row r="14" spans="2:5">
      <c r="B14" s="43" t="s">
        <v>127</v>
      </c>
      <c r="C14" s="43">
        <v>3</v>
      </c>
      <c r="D14" s="56">
        <v>15000</v>
      </c>
      <c r="E14" s="56">
        <f t="shared" si="0"/>
        <v>45000</v>
      </c>
    </row>
    <row r="15" spans="2:5">
      <c r="B15" s="43" t="s">
        <v>167</v>
      </c>
      <c r="C15" s="43">
        <v>5</v>
      </c>
      <c r="D15" s="56">
        <v>23000</v>
      </c>
      <c r="E15" s="56">
        <f t="shared" si="0"/>
        <v>115000</v>
      </c>
    </row>
    <row r="16" spans="2:5">
      <c r="B16" s="43" t="s">
        <v>113</v>
      </c>
      <c r="C16" s="43">
        <v>3</v>
      </c>
      <c r="D16" s="56">
        <v>80000</v>
      </c>
      <c r="E16" s="56">
        <f t="shared" si="0"/>
        <v>240000</v>
      </c>
    </row>
    <row r="17" spans="2:5">
      <c r="B17" s="43" t="s">
        <v>114</v>
      </c>
      <c r="C17" s="43">
        <v>17</v>
      </c>
      <c r="D17" s="56">
        <v>100000</v>
      </c>
      <c r="E17" s="56">
        <f t="shared" si="0"/>
        <v>1700000</v>
      </c>
    </row>
    <row r="18" spans="2:5">
      <c r="B18" s="115" t="s">
        <v>46</v>
      </c>
      <c r="C18" s="116"/>
      <c r="D18" s="117"/>
      <c r="E18" s="57">
        <f>SUM(E4:E17)</f>
        <v>2693350</v>
      </c>
    </row>
    <row r="19" spans="2:5">
      <c r="E19" s="58"/>
    </row>
    <row r="20" spans="2:5">
      <c r="E20" s="58"/>
    </row>
    <row r="21" spans="2:5">
      <c r="E21" s="58"/>
    </row>
    <row r="22" spans="2:5">
      <c r="E22" s="58"/>
    </row>
  </sheetData>
  <mergeCells count="2">
    <mergeCell ref="B2:E2"/>
    <mergeCell ref="B18:D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82"/>
  <sheetViews>
    <sheetView zoomScale="98" zoomScaleNormal="98" workbookViewId="0">
      <selection activeCell="I9" sqref="I9"/>
    </sheetView>
  </sheetViews>
  <sheetFormatPr baseColWidth="10" defaultRowHeight="15"/>
  <cols>
    <col min="2" max="2" width="9.42578125" style="14" bestFit="1" customWidth="1"/>
    <col min="3" max="3" width="21.7109375" bestFit="1" customWidth="1"/>
    <col min="4" max="4" width="20.140625" bestFit="1" customWidth="1"/>
    <col min="5" max="5" width="16.42578125" bestFit="1" customWidth="1"/>
    <col min="6" max="6" width="13" bestFit="1" customWidth="1"/>
  </cols>
  <sheetData>
    <row r="2" spans="2:7">
      <c r="B2" s="120" t="s">
        <v>36</v>
      </c>
      <c r="C2" s="120"/>
      <c r="D2" s="120"/>
      <c r="E2" s="120"/>
      <c r="F2" s="120"/>
      <c r="G2" s="7"/>
    </row>
    <row r="3" spans="2:7">
      <c r="B3" s="12" t="s">
        <v>34</v>
      </c>
      <c r="C3" s="20" t="s">
        <v>75</v>
      </c>
      <c r="D3" s="20" t="s">
        <v>78</v>
      </c>
      <c r="E3" s="20" t="s">
        <v>2</v>
      </c>
      <c r="F3" s="20" t="s">
        <v>13</v>
      </c>
      <c r="G3" s="7"/>
    </row>
    <row r="4" spans="2:7">
      <c r="B4" s="19" t="s">
        <v>49</v>
      </c>
      <c r="C4" s="3"/>
      <c r="D4" s="15">
        <f>0</f>
        <v>0</v>
      </c>
      <c r="E4" s="6">
        <v>1743</v>
      </c>
      <c r="F4" s="6">
        <v>0</v>
      </c>
      <c r="G4" s="7"/>
    </row>
    <row r="5" spans="2:7" ht="22.5" customHeight="1">
      <c r="B5" s="122" t="s">
        <v>50</v>
      </c>
      <c r="C5" s="123"/>
      <c r="D5" s="13">
        <v>0</v>
      </c>
      <c r="E5" s="6"/>
      <c r="F5" s="1">
        <f>+SUM(F4)</f>
        <v>0</v>
      </c>
      <c r="G5" s="7"/>
    </row>
    <row r="6" spans="2:7">
      <c r="B6" s="12" t="s">
        <v>51</v>
      </c>
      <c r="C6" s="5"/>
      <c r="D6" s="15">
        <v>0</v>
      </c>
      <c r="E6" s="6">
        <v>1743</v>
      </c>
      <c r="F6" s="6">
        <v>0</v>
      </c>
      <c r="G6" s="7"/>
    </row>
    <row r="7" spans="2:7" ht="24.75" customHeight="1">
      <c r="B7" s="122" t="s">
        <v>85</v>
      </c>
      <c r="C7" s="123"/>
      <c r="D7" s="13">
        <v>0</v>
      </c>
      <c r="E7" s="1"/>
      <c r="F7" s="1">
        <f>+SUM(F6)</f>
        <v>0</v>
      </c>
      <c r="G7" s="7"/>
    </row>
    <row r="8" spans="2:7">
      <c r="B8" s="12" t="s">
        <v>76</v>
      </c>
      <c r="C8" s="5"/>
      <c r="D8" s="15">
        <v>0</v>
      </c>
      <c r="E8" s="6">
        <v>1743</v>
      </c>
      <c r="F8" s="6">
        <v>0</v>
      </c>
      <c r="G8" s="7"/>
    </row>
    <row r="9" spans="2:7" ht="23.25" customHeight="1">
      <c r="B9" s="122" t="s">
        <v>55</v>
      </c>
      <c r="C9" s="123"/>
      <c r="D9" s="13">
        <v>0</v>
      </c>
      <c r="E9" s="1"/>
      <c r="F9" s="1">
        <f>+SUM(F8)</f>
        <v>0</v>
      </c>
      <c r="G9" s="7"/>
    </row>
    <row r="10" spans="2:7">
      <c r="B10" s="12" t="s">
        <v>54</v>
      </c>
      <c r="C10" s="5"/>
      <c r="D10" s="15">
        <v>0</v>
      </c>
      <c r="E10" s="6">
        <v>1743</v>
      </c>
      <c r="F10" s="6">
        <v>0</v>
      </c>
      <c r="G10" s="7"/>
    </row>
    <row r="11" spans="2:7" ht="28.5" customHeight="1">
      <c r="B11" s="122" t="s">
        <v>56</v>
      </c>
      <c r="C11" s="123"/>
      <c r="D11" s="13">
        <v>0</v>
      </c>
      <c r="E11" s="1"/>
      <c r="F11" s="1">
        <f>+SUM(F10)</f>
        <v>0</v>
      </c>
      <c r="G11" s="7"/>
    </row>
    <row r="12" spans="2:7">
      <c r="B12" s="121" t="s">
        <v>77</v>
      </c>
      <c r="C12" s="5"/>
      <c r="D12" s="15">
        <v>0</v>
      </c>
      <c r="E12" s="6">
        <v>0</v>
      </c>
      <c r="F12" s="6">
        <v>0</v>
      </c>
      <c r="G12" s="7"/>
    </row>
    <row r="13" spans="2:7">
      <c r="B13" s="121"/>
      <c r="C13" s="8" t="s">
        <v>35</v>
      </c>
      <c r="D13" s="2">
        <v>20</v>
      </c>
      <c r="E13" s="6">
        <v>1743</v>
      </c>
      <c r="F13" s="6">
        <f>D13*$E$13</f>
        <v>34860</v>
      </c>
      <c r="G13" s="7"/>
    </row>
    <row r="14" spans="2:7">
      <c r="B14" s="121"/>
      <c r="C14" s="8" t="s">
        <v>35</v>
      </c>
      <c r="D14" s="4">
        <v>30</v>
      </c>
      <c r="E14" s="6">
        <v>1743</v>
      </c>
      <c r="F14" s="6">
        <f t="shared" ref="F14:F75" si="0">D14*$E$13</f>
        <v>52290</v>
      </c>
      <c r="G14" s="7"/>
    </row>
    <row r="15" spans="2:7">
      <c r="B15" s="121"/>
      <c r="C15" s="8" t="s">
        <v>35</v>
      </c>
      <c r="D15" s="4">
        <v>50</v>
      </c>
      <c r="E15" s="6">
        <v>1743</v>
      </c>
      <c r="F15" s="6">
        <f t="shared" si="0"/>
        <v>87150</v>
      </c>
      <c r="G15" s="7"/>
    </row>
    <row r="16" spans="2:7">
      <c r="B16" s="121"/>
      <c r="C16" s="8" t="s">
        <v>35</v>
      </c>
      <c r="D16" s="4">
        <v>60</v>
      </c>
      <c r="E16" s="6">
        <v>1743</v>
      </c>
      <c r="F16" s="6">
        <f t="shared" si="0"/>
        <v>104580</v>
      </c>
      <c r="G16" s="7"/>
    </row>
    <row r="17" spans="2:7" ht="24.75" customHeight="1">
      <c r="B17" s="122" t="s">
        <v>58</v>
      </c>
      <c r="C17" s="123"/>
      <c r="D17" s="13">
        <f>+SUM(D5:D16)</f>
        <v>160</v>
      </c>
      <c r="E17" s="21"/>
      <c r="F17" s="6">
        <f t="shared" si="0"/>
        <v>278880</v>
      </c>
      <c r="G17" s="7"/>
    </row>
    <row r="18" spans="2:7">
      <c r="B18" s="12" t="s">
        <v>59</v>
      </c>
      <c r="C18" s="5"/>
      <c r="D18" s="15">
        <v>0</v>
      </c>
      <c r="E18" s="6">
        <v>1743</v>
      </c>
      <c r="F18" s="6">
        <f t="shared" si="0"/>
        <v>0</v>
      </c>
      <c r="G18" s="7"/>
    </row>
    <row r="19" spans="2:7" ht="22.5" customHeight="1">
      <c r="B19" s="122" t="s">
        <v>60</v>
      </c>
      <c r="C19" s="123"/>
      <c r="D19" s="13">
        <v>0</v>
      </c>
      <c r="E19" s="21"/>
      <c r="F19" s="6">
        <f t="shared" si="0"/>
        <v>0</v>
      </c>
      <c r="G19" s="7"/>
    </row>
    <row r="20" spans="2:7">
      <c r="B20" s="121" t="s">
        <v>61</v>
      </c>
      <c r="C20" s="5"/>
      <c r="D20" s="4">
        <v>100</v>
      </c>
      <c r="E20" s="6">
        <v>1743</v>
      </c>
      <c r="F20" s="6">
        <f t="shared" si="0"/>
        <v>174300</v>
      </c>
      <c r="G20" s="7"/>
    </row>
    <row r="21" spans="2:7">
      <c r="B21" s="121"/>
      <c r="C21" s="5"/>
      <c r="D21" s="4">
        <v>110</v>
      </c>
      <c r="E21" s="6">
        <v>1743</v>
      </c>
      <c r="F21" s="6">
        <f t="shared" si="0"/>
        <v>191730</v>
      </c>
      <c r="G21" s="7"/>
    </row>
    <row r="22" spans="2:7">
      <c r="B22" s="121"/>
      <c r="C22" s="5"/>
      <c r="D22" s="4">
        <v>120</v>
      </c>
      <c r="E22" s="6">
        <v>1743</v>
      </c>
      <c r="F22" s="6">
        <f t="shared" si="0"/>
        <v>209160</v>
      </c>
      <c r="G22" s="7"/>
    </row>
    <row r="23" spans="2:7">
      <c r="B23" s="121"/>
      <c r="C23" s="5"/>
      <c r="D23" s="4">
        <v>180</v>
      </c>
      <c r="E23" s="6">
        <v>1743</v>
      </c>
      <c r="F23" s="6">
        <f t="shared" si="0"/>
        <v>313740</v>
      </c>
      <c r="G23" s="7"/>
    </row>
    <row r="24" spans="2:7" ht="21.75" customHeight="1">
      <c r="B24" s="122" t="s">
        <v>86</v>
      </c>
      <c r="C24" s="123"/>
      <c r="D24" s="13">
        <f>+SUM(D20:D23)</f>
        <v>510</v>
      </c>
      <c r="E24" s="15"/>
      <c r="F24" s="6">
        <f t="shared" si="0"/>
        <v>888930</v>
      </c>
      <c r="G24" s="7"/>
    </row>
    <row r="25" spans="2:7" ht="15" customHeight="1">
      <c r="B25" s="124" t="s">
        <v>63</v>
      </c>
      <c r="C25" s="5"/>
      <c r="D25" s="15">
        <v>250</v>
      </c>
      <c r="E25" s="6">
        <v>1743</v>
      </c>
      <c r="F25" s="6">
        <f t="shared" si="0"/>
        <v>435750</v>
      </c>
      <c r="G25" s="7"/>
    </row>
    <row r="26" spans="2:7">
      <c r="B26" s="125"/>
      <c r="C26" s="5"/>
      <c r="D26" s="15">
        <v>320</v>
      </c>
      <c r="E26" s="6">
        <v>1743</v>
      </c>
      <c r="F26" s="6">
        <f t="shared" si="0"/>
        <v>557760</v>
      </c>
      <c r="G26" s="7"/>
    </row>
    <row r="27" spans="2:7" ht="15" customHeight="1">
      <c r="B27" s="125"/>
      <c r="C27" s="5"/>
      <c r="D27" s="15">
        <v>350</v>
      </c>
      <c r="E27" s="6">
        <v>1743</v>
      </c>
      <c r="F27" s="6">
        <f t="shared" si="0"/>
        <v>610050</v>
      </c>
      <c r="G27" s="7"/>
    </row>
    <row r="28" spans="2:7">
      <c r="B28" s="126"/>
      <c r="C28" s="5"/>
      <c r="D28" s="15">
        <v>350</v>
      </c>
      <c r="E28" s="6">
        <v>1743</v>
      </c>
      <c r="F28" s="6">
        <f t="shared" si="0"/>
        <v>610050</v>
      </c>
      <c r="G28" s="7"/>
    </row>
    <row r="29" spans="2:7">
      <c r="B29" s="122" t="s">
        <v>64</v>
      </c>
      <c r="C29" s="123"/>
      <c r="D29" s="13">
        <f>+SUM(D25:D28)</f>
        <v>1270</v>
      </c>
      <c r="E29" s="15"/>
      <c r="F29" s="6">
        <f t="shared" si="0"/>
        <v>2213610</v>
      </c>
      <c r="G29" s="7"/>
    </row>
    <row r="30" spans="2:7" ht="15" customHeight="1">
      <c r="B30" s="124" t="s">
        <v>65</v>
      </c>
      <c r="C30" s="5"/>
      <c r="D30" s="15">
        <v>380</v>
      </c>
      <c r="E30" s="6">
        <v>1743</v>
      </c>
      <c r="F30" s="6">
        <f>D30*$E$13</f>
        <v>662340</v>
      </c>
      <c r="G30" s="7"/>
    </row>
    <row r="31" spans="2:7">
      <c r="B31" s="125"/>
      <c r="C31" s="5"/>
      <c r="D31" s="15">
        <v>400</v>
      </c>
      <c r="E31" s="6">
        <v>1743</v>
      </c>
      <c r="F31" s="6">
        <f t="shared" si="0"/>
        <v>697200</v>
      </c>
      <c r="G31" s="7"/>
    </row>
    <row r="32" spans="2:7">
      <c r="B32" s="125"/>
      <c r="C32" s="5"/>
      <c r="D32" s="15">
        <v>400</v>
      </c>
      <c r="E32" s="6">
        <v>1743</v>
      </c>
      <c r="F32" s="6">
        <f t="shared" si="0"/>
        <v>697200</v>
      </c>
      <c r="G32" s="7"/>
    </row>
    <row r="33" spans="2:7">
      <c r="B33" s="126"/>
      <c r="C33" s="5"/>
      <c r="D33" s="15">
        <v>410</v>
      </c>
      <c r="E33" s="6">
        <v>1743</v>
      </c>
      <c r="F33" s="6">
        <f t="shared" si="0"/>
        <v>714630</v>
      </c>
      <c r="G33" s="7"/>
    </row>
    <row r="34" spans="2:7" ht="21.75" customHeight="1">
      <c r="B34" s="118" t="s">
        <v>87</v>
      </c>
      <c r="C34" s="119"/>
      <c r="D34" s="13">
        <f>+SUM(D30:D33)</f>
        <v>1590</v>
      </c>
      <c r="E34" s="1"/>
      <c r="F34" s="6">
        <f>D34*$E$13</f>
        <v>2771370</v>
      </c>
      <c r="G34" s="7"/>
    </row>
    <row r="35" spans="2:7">
      <c r="B35" s="124" t="s">
        <v>66</v>
      </c>
      <c r="C35" s="5"/>
      <c r="D35" s="15">
        <v>450</v>
      </c>
      <c r="E35" s="6">
        <v>1743</v>
      </c>
      <c r="F35" s="6">
        <f t="shared" si="0"/>
        <v>784350</v>
      </c>
      <c r="G35" s="7"/>
    </row>
    <row r="36" spans="2:7">
      <c r="B36" s="125"/>
      <c r="C36" s="5"/>
      <c r="D36" s="15">
        <v>470</v>
      </c>
      <c r="E36" s="6">
        <v>1743</v>
      </c>
      <c r="F36" s="6">
        <f t="shared" si="0"/>
        <v>819210</v>
      </c>
      <c r="G36" s="7"/>
    </row>
    <row r="37" spans="2:7">
      <c r="B37" s="125"/>
      <c r="C37" s="5"/>
      <c r="D37" s="15">
        <v>480</v>
      </c>
      <c r="E37" s="6">
        <v>1743</v>
      </c>
      <c r="F37" s="6">
        <f t="shared" si="0"/>
        <v>836640</v>
      </c>
      <c r="G37" s="7"/>
    </row>
    <row r="38" spans="2:7">
      <c r="B38" s="126"/>
      <c r="C38" s="5"/>
      <c r="D38" s="15">
        <v>500</v>
      </c>
      <c r="E38" s="6">
        <v>1743</v>
      </c>
      <c r="F38" s="6">
        <f t="shared" si="0"/>
        <v>871500</v>
      </c>
      <c r="G38" s="7"/>
    </row>
    <row r="39" spans="2:7">
      <c r="B39" s="118" t="s">
        <v>99</v>
      </c>
      <c r="C39" s="119"/>
      <c r="D39" s="13">
        <f>+SUM(D35:D38)</f>
        <v>1900</v>
      </c>
      <c r="E39" s="1"/>
      <c r="F39" s="6">
        <f>D39*$E$13</f>
        <v>3311700</v>
      </c>
      <c r="G39" s="7"/>
    </row>
    <row r="40" spans="2:7">
      <c r="B40" s="124" t="s">
        <v>68</v>
      </c>
      <c r="C40" s="5"/>
      <c r="D40" s="15">
        <v>400</v>
      </c>
      <c r="E40" s="6">
        <v>1743</v>
      </c>
      <c r="F40" s="6">
        <f t="shared" ref="F40:F41" si="1">D40*$E$13</f>
        <v>697200</v>
      </c>
      <c r="G40" s="7"/>
    </row>
    <row r="41" spans="2:7">
      <c r="B41" s="125"/>
      <c r="C41" s="5"/>
      <c r="D41" s="15">
        <v>400</v>
      </c>
      <c r="E41" s="6">
        <v>1743</v>
      </c>
      <c r="F41" s="6">
        <f t="shared" si="1"/>
        <v>697200</v>
      </c>
      <c r="G41" s="7"/>
    </row>
    <row r="42" spans="2:7">
      <c r="B42" s="125"/>
      <c r="C42" s="5"/>
      <c r="D42" s="15">
        <v>420</v>
      </c>
      <c r="E42" s="6">
        <v>1743</v>
      </c>
      <c r="F42" s="6">
        <f t="shared" si="0"/>
        <v>732060</v>
      </c>
      <c r="G42" s="7"/>
    </row>
    <row r="43" spans="2:7">
      <c r="B43" s="125"/>
      <c r="C43" s="5"/>
      <c r="D43" s="15">
        <v>430</v>
      </c>
      <c r="E43" s="6">
        <v>1743</v>
      </c>
      <c r="F43" s="6">
        <f t="shared" si="0"/>
        <v>749490</v>
      </c>
      <c r="G43" s="7"/>
    </row>
    <row r="44" spans="2:7">
      <c r="B44" s="126"/>
      <c r="C44" s="5"/>
      <c r="D44" s="15">
        <v>450</v>
      </c>
      <c r="E44" s="6">
        <v>1743</v>
      </c>
      <c r="F44" s="6">
        <f t="shared" si="0"/>
        <v>784350</v>
      </c>
      <c r="G44" s="7"/>
    </row>
    <row r="45" spans="2:7">
      <c r="B45" s="118" t="s">
        <v>69</v>
      </c>
      <c r="C45" s="119"/>
      <c r="D45" s="13">
        <f>+SUM(D40:D44)</f>
        <v>2100</v>
      </c>
      <c r="E45" s="1"/>
      <c r="F45" s="6">
        <f t="shared" ref="F45" si="2">D45*$E$13</f>
        <v>3660300</v>
      </c>
      <c r="G45" s="7"/>
    </row>
    <row r="46" spans="2:7">
      <c r="B46" s="124" t="s">
        <v>100</v>
      </c>
      <c r="C46" s="5"/>
      <c r="D46" s="15">
        <v>500</v>
      </c>
      <c r="E46" s="6">
        <v>1743</v>
      </c>
      <c r="F46" s="6">
        <f>D46*E46</f>
        <v>871500</v>
      </c>
      <c r="G46" s="7"/>
    </row>
    <row r="47" spans="2:7">
      <c r="B47" s="125"/>
      <c r="C47" s="5"/>
      <c r="D47" s="15">
        <v>480</v>
      </c>
      <c r="E47" s="6">
        <v>1743</v>
      </c>
      <c r="F47" s="6">
        <f t="shared" ref="F47:F49" si="3">D47*E47</f>
        <v>836640</v>
      </c>
      <c r="G47" s="7"/>
    </row>
    <row r="48" spans="2:7">
      <c r="B48" s="125"/>
      <c r="C48" s="5"/>
      <c r="D48" s="15">
        <v>470</v>
      </c>
      <c r="E48" s="6">
        <v>1743</v>
      </c>
      <c r="F48" s="6">
        <f t="shared" si="3"/>
        <v>819210</v>
      </c>
      <c r="G48" s="7"/>
    </row>
    <row r="49" spans="2:7">
      <c r="B49" s="126"/>
      <c r="C49" s="5"/>
      <c r="D49" s="15">
        <v>480</v>
      </c>
      <c r="E49" s="6">
        <v>1743</v>
      </c>
      <c r="F49" s="6">
        <f t="shared" si="3"/>
        <v>836640</v>
      </c>
      <c r="G49" s="7"/>
    </row>
    <row r="50" spans="2:7" ht="21.75" customHeight="1">
      <c r="B50" s="118" t="s">
        <v>88</v>
      </c>
      <c r="C50" s="119"/>
      <c r="D50" s="13">
        <f>SUM(D46:D49)</f>
        <v>1930</v>
      </c>
      <c r="E50" s="1"/>
      <c r="F50" s="6">
        <f t="shared" si="0"/>
        <v>3363990</v>
      </c>
      <c r="G50" s="7"/>
    </row>
    <row r="51" spans="2:7">
      <c r="B51" s="121" t="s">
        <v>71</v>
      </c>
      <c r="C51" s="5"/>
      <c r="D51" s="15">
        <v>430</v>
      </c>
      <c r="E51" s="6">
        <v>1743</v>
      </c>
      <c r="F51" s="6">
        <f t="shared" si="0"/>
        <v>749490</v>
      </c>
      <c r="G51" s="7"/>
    </row>
    <row r="52" spans="2:7">
      <c r="B52" s="121"/>
      <c r="C52" s="5"/>
      <c r="D52" s="15">
        <v>470</v>
      </c>
      <c r="E52" s="6">
        <v>1743</v>
      </c>
      <c r="F52" s="6">
        <f t="shared" si="0"/>
        <v>819210</v>
      </c>
      <c r="G52" s="7"/>
    </row>
    <row r="53" spans="2:7">
      <c r="B53" s="121"/>
      <c r="C53" s="5"/>
      <c r="D53" s="15">
        <v>490</v>
      </c>
      <c r="E53" s="6">
        <v>1743</v>
      </c>
      <c r="F53" s="6">
        <f t="shared" si="0"/>
        <v>854070</v>
      </c>
      <c r="G53" s="7"/>
    </row>
    <row r="54" spans="2:7">
      <c r="B54" s="121"/>
      <c r="C54" s="5"/>
      <c r="D54" s="15">
        <v>500</v>
      </c>
      <c r="E54" s="6">
        <v>1743</v>
      </c>
      <c r="F54" s="6">
        <f t="shared" si="0"/>
        <v>871500</v>
      </c>
      <c r="G54" s="7"/>
    </row>
    <row r="55" spans="2:7" ht="24.75" customHeight="1">
      <c r="B55" s="118" t="s">
        <v>72</v>
      </c>
      <c r="C55" s="119"/>
      <c r="D55" s="13">
        <f>+SUM(D51:D54)</f>
        <v>1890</v>
      </c>
      <c r="E55" s="1"/>
      <c r="F55" s="6">
        <f t="shared" si="0"/>
        <v>3294270</v>
      </c>
      <c r="G55" s="7"/>
    </row>
    <row r="56" spans="2:7">
      <c r="B56" s="127" t="s">
        <v>101</v>
      </c>
      <c r="C56" s="5"/>
      <c r="D56" s="16">
        <v>480</v>
      </c>
      <c r="E56" s="6">
        <v>1743</v>
      </c>
      <c r="F56" s="6">
        <f t="shared" si="0"/>
        <v>836640</v>
      </c>
      <c r="G56" s="7"/>
    </row>
    <row r="57" spans="2:7">
      <c r="B57" s="128"/>
      <c r="C57" s="5"/>
      <c r="D57" s="16">
        <v>430</v>
      </c>
      <c r="E57" s="6">
        <v>1743</v>
      </c>
      <c r="F57" s="6">
        <f t="shared" si="0"/>
        <v>749490</v>
      </c>
      <c r="G57" s="7"/>
    </row>
    <row r="58" spans="2:7">
      <c r="B58" s="128"/>
      <c r="C58" s="5"/>
      <c r="D58" s="16">
        <v>400</v>
      </c>
      <c r="E58" s="6">
        <v>1743</v>
      </c>
      <c r="F58" s="6">
        <f t="shared" si="0"/>
        <v>697200</v>
      </c>
      <c r="G58" s="7"/>
    </row>
    <row r="59" spans="2:7">
      <c r="B59" s="129"/>
      <c r="C59" s="5"/>
      <c r="D59" s="16">
        <v>380</v>
      </c>
      <c r="E59" s="6">
        <v>1743</v>
      </c>
      <c r="F59" s="6">
        <f t="shared" si="0"/>
        <v>662340</v>
      </c>
      <c r="G59" s="7"/>
    </row>
    <row r="60" spans="2:7">
      <c r="B60" s="118" t="s">
        <v>102</v>
      </c>
      <c r="C60" s="119"/>
      <c r="D60" s="13">
        <f>+SUM(D56:D59)</f>
        <v>1690</v>
      </c>
      <c r="E60" s="1"/>
      <c r="F60" s="6">
        <f t="shared" si="0"/>
        <v>2945670</v>
      </c>
      <c r="G60" s="7"/>
    </row>
    <row r="61" spans="2:7" ht="13.5" customHeight="1">
      <c r="B61" s="19" t="s">
        <v>95</v>
      </c>
      <c r="C61" s="5"/>
      <c r="D61" s="17">
        <v>400</v>
      </c>
      <c r="E61" s="6">
        <v>1743</v>
      </c>
      <c r="F61" s="6">
        <f t="shared" si="0"/>
        <v>697200</v>
      </c>
      <c r="G61" s="7"/>
    </row>
    <row r="62" spans="2:7" ht="15" hidden="1" customHeight="1">
      <c r="B62" s="19"/>
      <c r="C62" s="5"/>
      <c r="D62" s="16">
        <v>420</v>
      </c>
      <c r="E62" s="6">
        <v>1743</v>
      </c>
      <c r="F62" s="6">
        <f t="shared" si="0"/>
        <v>732060</v>
      </c>
      <c r="G62" s="7"/>
    </row>
    <row r="63" spans="2:7">
      <c r="B63" s="19"/>
      <c r="C63" s="5"/>
      <c r="D63" s="16">
        <v>420</v>
      </c>
      <c r="E63" s="6">
        <v>1743</v>
      </c>
      <c r="F63" s="6">
        <f t="shared" si="0"/>
        <v>732060</v>
      </c>
      <c r="G63" s="7"/>
    </row>
    <row r="64" spans="2:7">
      <c r="B64" s="19"/>
      <c r="C64" s="5"/>
      <c r="D64" s="16">
        <v>480</v>
      </c>
      <c r="E64" s="6">
        <v>1743</v>
      </c>
      <c r="F64" s="6">
        <f t="shared" si="0"/>
        <v>836640</v>
      </c>
      <c r="G64" s="7"/>
    </row>
    <row r="65" spans="2:7">
      <c r="B65" s="19"/>
      <c r="C65" s="5"/>
      <c r="D65" s="15">
        <v>380</v>
      </c>
      <c r="E65" s="6">
        <v>1743</v>
      </c>
      <c r="F65" s="6">
        <f t="shared" si="0"/>
        <v>662340</v>
      </c>
      <c r="G65" s="7"/>
    </row>
    <row r="66" spans="2:7">
      <c r="B66" s="118" t="s">
        <v>93</v>
      </c>
      <c r="C66" s="119"/>
      <c r="D66" s="13">
        <f>+D61+D63+D64+D65</f>
        <v>1680</v>
      </c>
      <c r="E66" s="1"/>
      <c r="F66" s="6">
        <f>D66*$E$13</f>
        <v>2928240</v>
      </c>
      <c r="G66" s="7"/>
    </row>
    <row r="67" spans="2:7">
      <c r="B67" s="19" t="s">
        <v>96</v>
      </c>
      <c r="C67" s="5"/>
      <c r="D67" s="15">
        <v>350</v>
      </c>
      <c r="E67" s="6">
        <v>1743</v>
      </c>
      <c r="F67" s="6">
        <f t="shared" si="0"/>
        <v>610050</v>
      </c>
      <c r="G67" s="7"/>
    </row>
    <row r="68" spans="2:7">
      <c r="B68" s="19"/>
      <c r="C68" s="5"/>
      <c r="D68" s="15">
        <v>350</v>
      </c>
      <c r="E68" s="6">
        <v>1743</v>
      </c>
      <c r="F68" s="6">
        <f t="shared" si="0"/>
        <v>610050</v>
      </c>
      <c r="G68" s="7"/>
    </row>
    <row r="69" spans="2:7">
      <c r="B69" s="19"/>
      <c r="C69" s="5"/>
      <c r="D69" s="15">
        <v>320</v>
      </c>
      <c r="E69" s="6">
        <v>1743</v>
      </c>
      <c r="F69" s="6">
        <f t="shared" si="0"/>
        <v>557760</v>
      </c>
      <c r="G69" s="7"/>
    </row>
    <row r="70" spans="2:7">
      <c r="B70" s="19"/>
      <c r="C70" s="5"/>
      <c r="D70" s="15">
        <v>300</v>
      </c>
      <c r="E70" s="6">
        <v>1743</v>
      </c>
      <c r="F70" s="6">
        <f t="shared" si="0"/>
        <v>522900</v>
      </c>
      <c r="G70" s="7"/>
    </row>
    <row r="71" spans="2:7" ht="24" customHeight="1">
      <c r="B71" s="118" t="s">
        <v>94</v>
      </c>
      <c r="C71" s="119"/>
      <c r="D71" s="13">
        <f>+SUM(D67:D70)</f>
        <v>1320</v>
      </c>
      <c r="E71" s="1"/>
      <c r="F71" s="6">
        <f t="shared" si="0"/>
        <v>2300760</v>
      </c>
      <c r="G71" s="7"/>
    </row>
    <row r="72" spans="2:7">
      <c r="B72" s="121" t="s">
        <v>97</v>
      </c>
      <c r="C72" s="5"/>
      <c r="D72" s="15">
        <v>320</v>
      </c>
      <c r="E72" s="6">
        <v>1743</v>
      </c>
      <c r="F72" s="6">
        <f t="shared" si="0"/>
        <v>557760</v>
      </c>
      <c r="G72" s="7"/>
    </row>
    <row r="73" spans="2:7">
      <c r="B73" s="121"/>
      <c r="C73" s="5"/>
      <c r="D73" s="15">
        <v>280</v>
      </c>
      <c r="E73" s="6">
        <v>1743</v>
      </c>
      <c r="F73" s="6">
        <f t="shared" si="0"/>
        <v>488040</v>
      </c>
      <c r="G73" s="7"/>
    </row>
    <row r="74" spans="2:7">
      <c r="B74" s="121"/>
      <c r="C74" s="5"/>
      <c r="D74" s="15">
        <v>240</v>
      </c>
      <c r="E74" s="6">
        <v>1743</v>
      </c>
      <c r="F74" s="6">
        <f t="shared" si="0"/>
        <v>418320</v>
      </c>
      <c r="G74" s="7"/>
    </row>
    <row r="75" spans="2:7">
      <c r="B75" s="121"/>
      <c r="C75" s="5"/>
      <c r="D75" s="15">
        <v>260</v>
      </c>
      <c r="E75" s="6">
        <v>1743</v>
      </c>
      <c r="F75" s="6">
        <f t="shared" si="0"/>
        <v>453180</v>
      </c>
      <c r="G75" s="7"/>
    </row>
    <row r="76" spans="2:7" ht="24" customHeight="1">
      <c r="B76" s="118" t="s">
        <v>98</v>
      </c>
      <c r="C76" s="119"/>
      <c r="D76" s="13">
        <f>+SUM(D72:D75)</f>
        <v>1100</v>
      </c>
      <c r="E76" s="6">
        <v>1743</v>
      </c>
      <c r="F76" s="1">
        <f>D76*E13</f>
        <v>1917300</v>
      </c>
      <c r="G76" s="7"/>
    </row>
    <row r="77" spans="2:7">
      <c r="B77" s="118" t="s">
        <v>33</v>
      </c>
      <c r="C77" s="119"/>
      <c r="D77" s="13">
        <f>+SUM(D17+D24+D29+D34+D39+D45+D50+D55+D60+D66+D71+D76)</f>
        <v>17140</v>
      </c>
      <c r="E77" s="6"/>
      <c r="F77" s="1">
        <f>+SUM(F5+F7+F9+F11+F17+F19+F24+F29+F34+F39+F45+F50+F55+F60+F66+F71+F76)</f>
        <v>29875020</v>
      </c>
      <c r="G77" s="7"/>
    </row>
    <row r="78" spans="2:7">
      <c r="D78" s="18"/>
      <c r="G78" s="7"/>
    </row>
    <row r="79" spans="2:7">
      <c r="G79" s="7"/>
    </row>
    <row r="80" spans="2:7">
      <c r="G80" s="7"/>
    </row>
    <row r="81" spans="7:7" ht="21.75" customHeight="1">
      <c r="G81" s="7"/>
    </row>
    <row r="82" spans="7:7">
      <c r="G82" s="11"/>
    </row>
  </sheetData>
  <mergeCells count="29">
    <mergeCell ref="B72:B75"/>
    <mergeCell ref="B25:B28"/>
    <mergeCell ref="B30:B33"/>
    <mergeCell ref="B35:B38"/>
    <mergeCell ref="B40:B44"/>
    <mergeCell ref="B29:C29"/>
    <mergeCell ref="B60:C60"/>
    <mergeCell ref="B56:B59"/>
    <mergeCell ref="B66:C66"/>
    <mergeCell ref="B39:C39"/>
    <mergeCell ref="B45:C45"/>
    <mergeCell ref="B51:B54"/>
    <mergeCell ref="B46:B49"/>
    <mergeCell ref="B77:C77"/>
    <mergeCell ref="B2:F2"/>
    <mergeCell ref="B12:B16"/>
    <mergeCell ref="B20:B23"/>
    <mergeCell ref="B17:C17"/>
    <mergeCell ref="B5:C5"/>
    <mergeCell ref="B7:C7"/>
    <mergeCell ref="B9:C9"/>
    <mergeCell ref="B11:C11"/>
    <mergeCell ref="B19:C19"/>
    <mergeCell ref="B24:C24"/>
    <mergeCell ref="B34:C34"/>
    <mergeCell ref="B50:C50"/>
    <mergeCell ref="B55:C55"/>
    <mergeCell ref="B71:C71"/>
    <mergeCell ref="B76:C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MODELO DE COSTOS</vt:lpstr>
      <vt:lpstr>M.P</vt:lpstr>
      <vt:lpstr>M.O</vt:lpstr>
      <vt:lpstr>C.I.F</vt:lpstr>
      <vt:lpstr>PRODUCCION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</dc:creator>
  <cp:lastModifiedBy>mega</cp:lastModifiedBy>
  <dcterms:created xsi:type="dcterms:W3CDTF">2017-01-16T18:09:17Z</dcterms:created>
  <dcterms:modified xsi:type="dcterms:W3CDTF">2017-06-14T16:45:59Z</dcterms:modified>
</cp:coreProperties>
</file>